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en_skoroszyt" defaultThemeVersion="124226"/>
  <bookViews>
    <workbookView xWindow="480" yWindow="105" windowWidth="18195" windowHeight="10545"/>
  </bookViews>
  <sheets>
    <sheet name="Table of Contents" sheetId="1" r:id="rId1"/>
    <sheet name="(1)" sheetId="2" r:id="rId2"/>
    <sheet name="(1a)" sheetId="4" r:id="rId3"/>
    <sheet name="(2)" sheetId="5" r:id="rId4"/>
    <sheet name="(3)" sheetId="6" r:id="rId5"/>
    <sheet name="(4)" sheetId="7" r:id="rId6"/>
    <sheet name="(5)" sheetId="8" r:id="rId7"/>
    <sheet name="(6)" sheetId="9" r:id="rId8"/>
    <sheet name="(7)" sheetId="10" r:id="rId9"/>
    <sheet name="(8)" sheetId="11" r:id="rId10"/>
    <sheet name="(9)" sheetId="12" r:id="rId11"/>
    <sheet name="(10)" sheetId="13" r:id="rId12"/>
    <sheet name="(11)" sheetId="14" r:id="rId13"/>
    <sheet name="(12)" sheetId="15" r:id="rId14"/>
    <sheet name="(13)" sheetId="16" r:id="rId15"/>
    <sheet name="(14)" sheetId="17" r:id="rId16"/>
  </sheets>
  <definedNames>
    <definedName name="_xlnm.Print_Area" localSheetId="1">'(1)'!$A$3:$N$58</definedName>
    <definedName name="_xlnm.Print_Area" localSheetId="11">'(10)'!$A$3:$Q$42</definedName>
    <definedName name="_xlnm.Print_Area" localSheetId="12">'(11)'!$A$3:$Q$10</definedName>
    <definedName name="_xlnm.Print_Area" localSheetId="13">'(12)'!$A$3:$R$7</definedName>
    <definedName name="_xlnm.Print_Area" localSheetId="14">'(13)'!$A$3:$L$12</definedName>
    <definedName name="_xlnm.Print_Area" localSheetId="15">'(14)'!$A$3:$H$16</definedName>
    <definedName name="_xlnm.Print_Area" localSheetId="2">'(1a)'!$A$3:$N$34</definedName>
    <definedName name="_xlnm.Print_Area" localSheetId="3">'(2)'!$A$3:$N$61</definedName>
    <definedName name="_xlnm.Print_Area" localSheetId="4">'(3)'!$A$3:$N$46</definedName>
    <definedName name="_xlnm.Print_Area" localSheetId="5">'(4)'!$A$3:$N$26</definedName>
    <definedName name="_xlnm.Print_Area" localSheetId="6">'(5)'!$A$3:$N$47</definedName>
    <definedName name="_xlnm.Print_Area" localSheetId="7">'(6)'!$A$3:$N$26</definedName>
    <definedName name="_xlnm.Print_Area" localSheetId="8">'(7)'!$A$3:$Q$56</definedName>
    <definedName name="_xlnm.Print_Area" localSheetId="9">'(8)'!$A$3:$Q$36</definedName>
    <definedName name="_xlnm.Print_Area" localSheetId="10">'(9)'!$A$3:$S$23</definedName>
    <definedName name="_xlnm.Print_Area" localSheetId="0">'Table of Contents'!$B$1:$D$25</definedName>
  </definedNames>
  <calcPr calcId="125725"/>
</workbook>
</file>

<file path=xl/calcChain.xml><?xml version="1.0" encoding="utf-8"?>
<calcChain xmlns="http://schemas.openxmlformats.org/spreadsheetml/2006/main">
  <c r="K17" i="11"/>
  <c r="P17"/>
  <c r="J35" i="2"/>
  <c r="C30" i="6" l="1"/>
  <c r="D9" i="16"/>
  <c r="C9"/>
  <c r="D8"/>
  <c r="C8"/>
  <c r="D7"/>
  <c r="C7"/>
  <c r="D6"/>
  <c r="C6"/>
  <c r="D5"/>
  <c r="C5"/>
  <c r="D11"/>
  <c r="C11"/>
  <c r="D10"/>
  <c r="C10"/>
  <c r="H9" i="12"/>
  <c r="G9"/>
  <c r="F9"/>
  <c r="E9"/>
  <c r="D9"/>
  <c r="C9"/>
  <c r="H8"/>
  <c r="G8"/>
  <c r="F8"/>
  <c r="E8"/>
  <c r="D8"/>
  <c r="C8"/>
  <c r="H7"/>
  <c r="G7"/>
  <c r="F7"/>
  <c r="E7"/>
  <c r="D7"/>
  <c r="C7"/>
  <c r="B4"/>
  <c r="A4"/>
  <c r="H13" i="17" l="1"/>
  <c r="G13"/>
  <c r="F13"/>
  <c r="E13"/>
  <c r="D13"/>
  <c r="C13"/>
  <c r="H7"/>
  <c r="G7"/>
  <c r="F7"/>
  <c r="E7"/>
  <c r="D7"/>
  <c r="C7"/>
  <c r="K11" i="16"/>
  <c r="K10"/>
  <c r="K9"/>
  <c r="K8"/>
  <c r="K7"/>
  <c r="K6"/>
  <c r="K5"/>
  <c r="Q7" i="15"/>
  <c r="N7"/>
  <c r="K7"/>
  <c r="Q6"/>
  <c r="P6"/>
  <c r="M6"/>
  <c r="N6" s="1"/>
  <c r="K6"/>
  <c r="J6"/>
  <c r="P5"/>
  <c r="Q5" s="1"/>
  <c r="M5"/>
  <c r="N5" s="1"/>
  <c r="J5"/>
  <c r="K5" s="1"/>
  <c r="Q10" i="14"/>
  <c r="P10"/>
  <c r="M10"/>
  <c r="N10" s="1"/>
  <c r="K10"/>
  <c r="J10"/>
  <c r="P9"/>
  <c r="Q9" s="1"/>
  <c r="N9"/>
  <c r="M9"/>
  <c r="J9"/>
  <c r="K9" s="1"/>
  <c r="Q8"/>
  <c r="P8"/>
  <c r="M8"/>
  <c r="N8" s="1"/>
  <c r="K8"/>
  <c r="J8"/>
  <c r="P7"/>
  <c r="Q7" s="1"/>
  <c r="N7"/>
  <c r="M7"/>
  <c r="J7"/>
  <c r="K7" s="1"/>
  <c r="Q6"/>
  <c r="P6"/>
  <c r="M6"/>
  <c r="N6" s="1"/>
  <c r="K6"/>
  <c r="J6"/>
  <c r="Q41" i="13"/>
  <c r="P41"/>
  <c r="M41"/>
  <c r="N41" s="1"/>
  <c r="K41"/>
  <c r="J41"/>
  <c r="P40"/>
  <c r="Q40" s="1"/>
  <c r="N40"/>
  <c r="M40"/>
  <c r="J40"/>
  <c r="K40" s="1"/>
  <c r="Q39"/>
  <c r="P39"/>
  <c r="M39"/>
  <c r="N39" s="1"/>
  <c r="K39"/>
  <c r="J39"/>
  <c r="P38"/>
  <c r="Q38" s="1"/>
  <c r="N38"/>
  <c r="M38"/>
  <c r="J38"/>
  <c r="K38" s="1"/>
  <c r="Q37"/>
  <c r="P37"/>
  <c r="M37"/>
  <c r="N37" s="1"/>
  <c r="K37"/>
  <c r="J37"/>
  <c r="P36"/>
  <c r="Q36" s="1"/>
  <c r="N36"/>
  <c r="M36"/>
  <c r="J36"/>
  <c r="K36" s="1"/>
  <c r="Q35"/>
  <c r="P35"/>
  <c r="M35"/>
  <c r="N35" s="1"/>
  <c r="K35"/>
  <c r="J35"/>
  <c r="P33"/>
  <c r="Q33" s="1"/>
  <c r="N33"/>
  <c r="M33"/>
  <c r="J33"/>
  <c r="K33" s="1"/>
  <c r="Q32"/>
  <c r="P32"/>
  <c r="M32"/>
  <c r="N32" s="1"/>
  <c r="K32"/>
  <c r="J32"/>
  <c r="P31"/>
  <c r="Q31" s="1"/>
  <c r="N31"/>
  <c r="M31"/>
  <c r="J31"/>
  <c r="K31" s="1"/>
  <c r="Q30"/>
  <c r="P30"/>
  <c r="M30"/>
  <c r="N30" s="1"/>
  <c r="K30"/>
  <c r="J30"/>
  <c r="P29"/>
  <c r="Q29" s="1"/>
  <c r="N29"/>
  <c r="M29"/>
  <c r="J29"/>
  <c r="K29" s="1"/>
  <c r="Q28"/>
  <c r="P28"/>
  <c r="M28"/>
  <c r="N28" s="1"/>
  <c r="K28"/>
  <c r="J28"/>
  <c r="P26"/>
  <c r="Q26" s="1"/>
  <c r="N26"/>
  <c r="M26"/>
  <c r="J26"/>
  <c r="K26" s="1"/>
  <c r="Q25"/>
  <c r="P25"/>
  <c r="M25"/>
  <c r="N25" s="1"/>
  <c r="K25"/>
  <c r="J25"/>
  <c r="P24"/>
  <c r="Q24" s="1"/>
  <c r="N24"/>
  <c r="M24"/>
  <c r="J24"/>
  <c r="K24" s="1"/>
  <c r="Q23"/>
  <c r="P23"/>
  <c r="M23"/>
  <c r="N23" s="1"/>
  <c r="K23"/>
  <c r="J23"/>
  <c r="P22"/>
  <c r="Q22" s="1"/>
  <c r="N22"/>
  <c r="M22"/>
  <c r="J22"/>
  <c r="K22" s="1"/>
  <c r="Q21"/>
  <c r="P21"/>
  <c r="M21"/>
  <c r="N21" s="1"/>
  <c r="K21"/>
  <c r="J21"/>
  <c r="P19"/>
  <c r="Q19" s="1"/>
  <c r="N19"/>
  <c r="M19"/>
  <c r="J19"/>
  <c r="K19" s="1"/>
  <c r="Q18"/>
  <c r="P18"/>
  <c r="M18"/>
  <c r="N18" s="1"/>
  <c r="K18"/>
  <c r="J18"/>
  <c r="P17"/>
  <c r="Q17" s="1"/>
  <c r="N17"/>
  <c r="M17"/>
  <c r="J17"/>
  <c r="K17" s="1"/>
  <c r="Q16"/>
  <c r="P16"/>
  <c r="M16"/>
  <c r="N16" s="1"/>
  <c r="K16"/>
  <c r="J16"/>
  <c r="P15"/>
  <c r="Q15" s="1"/>
  <c r="N15"/>
  <c r="M15"/>
  <c r="J15"/>
  <c r="K15" s="1"/>
  <c r="Q14"/>
  <c r="P14"/>
  <c r="M14"/>
  <c r="N14" s="1"/>
  <c r="K14"/>
  <c r="J14"/>
  <c r="P12"/>
  <c r="Q12" s="1"/>
  <c r="N12"/>
  <c r="M12"/>
  <c r="J12"/>
  <c r="K12" s="1"/>
  <c r="Q11"/>
  <c r="P11"/>
  <c r="M11"/>
  <c r="N11" s="1"/>
  <c r="K11"/>
  <c r="J11"/>
  <c r="P10"/>
  <c r="Q10" s="1"/>
  <c r="N10"/>
  <c r="M10"/>
  <c r="J10"/>
  <c r="K10" s="1"/>
  <c r="Q9"/>
  <c r="P9"/>
  <c r="M9"/>
  <c r="N9" s="1"/>
  <c r="K9"/>
  <c r="J9"/>
  <c r="P8"/>
  <c r="Q8" s="1"/>
  <c r="N8"/>
  <c r="M8"/>
  <c r="J8"/>
  <c r="K8" s="1"/>
  <c r="Q7"/>
  <c r="P7"/>
  <c r="M7"/>
  <c r="N7" s="1"/>
  <c r="K7"/>
  <c r="J7"/>
  <c r="P6"/>
  <c r="Q6" s="1"/>
  <c r="N6"/>
  <c r="M6"/>
  <c r="J6"/>
  <c r="K6" s="1"/>
  <c r="K23" i="12"/>
  <c r="H23"/>
  <c r="G23"/>
  <c r="F23"/>
  <c r="E23"/>
  <c r="D23"/>
  <c r="C23"/>
  <c r="Q23" s="1"/>
  <c r="P19"/>
  <c r="Q19" s="1"/>
  <c r="N19"/>
  <c r="M19"/>
  <c r="J19"/>
  <c r="K19" s="1"/>
  <c r="Q18"/>
  <c r="P18"/>
  <c r="M18"/>
  <c r="N18" s="1"/>
  <c r="K18"/>
  <c r="J18"/>
  <c r="P17"/>
  <c r="Q17" s="1"/>
  <c r="N17"/>
  <c r="M17"/>
  <c r="J17"/>
  <c r="K17" s="1"/>
  <c r="Q14"/>
  <c r="P14"/>
  <c r="M14"/>
  <c r="N14" s="1"/>
  <c r="K14"/>
  <c r="J14"/>
  <c r="P13"/>
  <c r="Q13" s="1"/>
  <c r="N13"/>
  <c r="M13"/>
  <c r="J13"/>
  <c r="K13" s="1"/>
  <c r="Q12"/>
  <c r="P12"/>
  <c r="M12"/>
  <c r="N12" s="1"/>
  <c r="K12"/>
  <c r="J12"/>
  <c r="P9"/>
  <c r="Q9" s="1"/>
  <c r="M9"/>
  <c r="N9" s="1"/>
  <c r="P8"/>
  <c r="Q8" s="1"/>
  <c r="M8"/>
  <c r="N8" s="1"/>
  <c r="P7"/>
  <c r="Q7" s="1"/>
  <c r="H22"/>
  <c r="G22"/>
  <c r="F22"/>
  <c r="E22"/>
  <c r="D22"/>
  <c r="C22"/>
  <c r="K34" i="11"/>
  <c r="I34"/>
  <c r="H34"/>
  <c r="G34"/>
  <c r="F34"/>
  <c r="E34"/>
  <c r="D34"/>
  <c r="Q34" s="1"/>
  <c r="C34"/>
  <c r="N34" s="1"/>
  <c r="P33"/>
  <c r="Q33" s="1"/>
  <c r="N33"/>
  <c r="M33"/>
  <c r="J33"/>
  <c r="K33" s="1"/>
  <c r="Q29"/>
  <c r="P29"/>
  <c r="M29"/>
  <c r="N29" s="1"/>
  <c r="K29"/>
  <c r="J29"/>
  <c r="P28"/>
  <c r="Q28" s="1"/>
  <c r="N28"/>
  <c r="M28"/>
  <c r="J28"/>
  <c r="K28" s="1"/>
  <c r="Q27"/>
  <c r="P27"/>
  <c r="M27"/>
  <c r="N27" s="1"/>
  <c r="K27"/>
  <c r="J27"/>
  <c r="P26"/>
  <c r="Q26" s="1"/>
  <c r="N26"/>
  <c r="M26"/>
  <c r="J26"/>
  <c r="K26" s="1"/>
  <c r="Q25"/>
  <c r="P25"/>
  <c r="M25"/>
  <c r="N25" s="1"/>
  <c r="K25"/>
  <c r="J25"/>
  <c r="P24"/>
  <c r="Q24" s="1"/>
  <c r="N24"/>
  <c r="M24"/>
  <c r="J24"/>
  <c r="K24" s="1"/>
  <c r="Q23"/>
  <c r="P23"/>
  <c r="M23"/>
  <c r="N23" s="1"/>
  <c r="K23"/>
  <c r="J23"/>
  <c r="P22"/>
  <c r="Q22" s="1"/>
  <c r="N22"/>
  <c r="M22"/>
  <c r="J22"/>
  <c r="K22" s="1"/>
  <c r="Q21"/>
  <c r="P21"/>
  <c r="M21"/>
  <c r="N21" s="1"/>
  <c r="K21"/>
  <c r="J21"/>
  <c r="P20"/>
  <c r="Q20" s="1"/>
  <c r="N20"/>
  <c r="M20"/>
  <c r="J20"/>
  <c r="K20" s="1"/>
  <c r="Q19"/>
  <c r="P19"/>
  <c r="M19"/>
  <c r="N19" s="1"/>
  <c r="K19"/>
  <c r="J19"/>
  <c r="P18"/>
  <c r="Q18" s="1"/>
  <c r="N18"/>
  <c r="M18"/>
  <c r="J18"/>
  <c r="K18" s="1"/>
  <c r="Q17"/>
  <c r="M17"/>
  <c r="N17" s="1"/>
  <c r="J17"/>
  <c r="P16"/>
  <c r="Q16" s="1"/>
  <c r="N16"/>
  <c r="M16"/>
  <c r="J16"/>
  <c r="K16" s="1"/>
  <c r="Q15"/>
  <c r="P15"/>
  <c r="M15"/>
  <c r="N15" s="1"/>
  <c r="K15"/>
  <c r="J15"/>
  <c r="P14"/>
  <c r="Q14" s="1"/>
  <c r="N14"/>
  <c r="M14"/>
  <c r="J14"/>
  <c r="K14" s="1"/>
  <c r="M13"/>
  <c r="N13" s="1"/>
  <c r="C13"/>
  <c r="P13" s="1"/>
  <c r="Q13" s="1"/>
  <c r="Q12"/>
  <c r="P12"/>
  <c r="M12"/>
  <c r="N12" s="1"/>
  <c r="K12"/>
  <c r="J12"/>
  <c r="P11"/>
  <c r="Q11" s="1"/>
  <c r="N11"/>
  <c r="M11"/>
  <c r="J11"/>
  <c r="K11" s="1"/>
  <c r="Q10"/>
  <c r="P10"/>
  <c r="M10"/>
  <c r="N10" s="1"/>
  <c r="K10"/>
  <c r="J10"/>
  <c r="P9"/>
  <c r="Q9" s="1"/>
  <c r="N9"/>
  <c r="M9"/>
  <c r="J9"/>
  <c r="K9" s="1"/>
  <c r="Q8"/>
  <c r="P8"/>
  <c r="M8"/>
  <c r="N8" s="1"/>
  <c r="K8"/>
  <c r="J8"/>
  <c r="P7"/>
  <c r="Q7" s="1"/>
  <c r="N7"/>
  <c r="M7"/>
  <c r="J7"/>
  <c r="K7" s="1"/>
  <c r="Q6"/>
  <c r="P6"/>
  <c r="M6"/>
  <c r="N6" s="1"/>
  <c r="K6"/>
  <c r="J6"/>
  <c r="P5"/>
  <c r="Q5" s="1"/>
  <c r="N5"/>
  <c r="M5"/>
  <c r="J5"/>
  <c r="K5" s="1"/>
  <c r="Q56" i="10"/>
  <c r="P56"/>
  <c r="M56"/>
  <c r="N56" s="1"/>
  <c r="K56"/>
  <c r="J56"/>
  <c r="P54"/>
  <c r="Q54" s="1"/>
  <c r="N54"/>
  <c r="M54"/>
  <c r="J54"/>
  <c r="K54" s="1"/>
  <c r="Q53"/>
  <c r="P53"/>
  <c r="M53"/>
  <c r="N53" s="1"/>
  <c r="K53"/>
  <c r="J53"/>
  <c r="P52"/>
  <c r="Q52" s="1"/>
  <c r="N52"/>
  <c r="M52"/>
  <c r="J52"/>
  <c r="K52" s="1"/>
  <c r="Q51"/>
  <c r="P51"/>
  <c r="M51"/>
  <c r="N51" s="1"/>
  <c r="K51"/>
  <c r="J51"/>
  <c r="P50"/>
  <c r="Q50" s="1"/>
  <c r="N50"/>
  <c r="M50"/>
  <c r="J50"/>
  <c r="K50" s="1"/>
  <c r="Q49"/>
  <c r="P49"/>
  <c r="M49"/>
  <c r="N49" s="1"/>
  <c r="K49"/>
  <c r="J49"/>
  <c r="P48"/>
  <c r="Q48" s="1"/>
  <c r="N48"/>
  <c r="M48"/>
  <c r="J48"/>
  <c r="K48" s="1"/>
  <c r="Q47"/>
  <c r="P47"/>
  <c r="M47"/>
  <c r="N47" s="1"/>
  <c r="K47"/>
  <c r="J47"/>
  <c r="P44"/>
  <c r="Q44" s="1"/>
  <c r="N44"/>
  <c r="M44"/>
  <c r="J44"/>
  <c r="K44" s="1"/>
  <c r="Q42"/>
  <c r="P42"/>
  <c r="M42"/>
  <c r="N42" s="1"/>
  <c r="K42"/>
  <c r="J42"/>
  <c r="P41"/>
  <c r="Q41" s="1"/>
  <c r="N41"/>
  <c r="M41"/>
  <c r="J41"/>
  <c r="K41" s="1"/>
  <c r="Q40"/>
  <c r="P40"/>
  <c r="M40"/>
  <c r="N40" s="1"/>
  <c r="K40"/>
  <c r="J40"/>
  <c r="P39"/>
  <c r="Q39" s="1"/>
  <c r="N39"/>
  <c r="M39"/>
  <c r="J39"/>
  <c r="K39" s="1"/>
  <c r="Q38"/>
  <c r="P38"/>
  <c r="M38"/>
  <c r="N38" s="1"/>
  <c r="K38"/>
  <c r="J38"/>
  <c r="P37"/>
  <c r="Q37" s="1"/>
  <c r="N37"/>
  <c r="M37"/>
  <c r="J37"/>
  <c r="K37" s="1"/>
  <c r="Q36"/>
  <c r="P36"/>
  <c r="M36"/>
  <c r="N36" s="1"/>
  <c r="K36"/>
  <c r="J36"/>
  <c r="P35"/>
  <c r="Q35" s="1"/>
  <c r="M35"/>
  <c r="N35" s="1"/>
  <c r="J35"/>
  <c r="K35" s="1"/>
  <c r="Q34"/>
  <c r="P34"/>
  <c r="M34"/>
  <c r="N34" s="1"/>
  <c r="K34"/>
  <c r="J34"/>
  <c r="P33"/>
  <c r="Q33" s="1"/>
  <c r="N33"/>
  <c r="M33"/>
  <c r="J33"/>
  <c r="K33" s="1"/>
  <c r="Q32"/>
  <c r="P32"/>
  <c r="M32"/>
  <c r="N32" s="1"/>
  <c r="K32"/>
  <c r="J32"/>
  <c r="P31"/>
  <c r="Q31" s="1"/>
  <c r="N31"/>
  <c r="M31"/>
  <c r="J31"/>
  <c r="K31" s="1"/>
  <c r="Q30"/>
  <c r="P30"/>
  <c r="M30"/>
  <c r="N30" s="1"/>
  <c r="K30"/>
  <c r="J30"/>
  <c r="P23"/>
  <c r="Q23" s="1"/>
  <c r="N23"/>
  <c r="M23"/>
  <c r="J23"/>
  <c r="K23" s="1"/>
  <c r="Q22"/>
  <c r="P22"/>
  <c r="M22"/>
  <c r="N22" s="1"/>
  <c r="K22"/>
  <c r="J22"/>
  <c r="P21"/>
  <c r="Q21" s="1"/>
  <c r="N21"/>
  <c r="M21"/>
  <c r="J21"/>
  <c r="K21" s="1"/>
  <c r="Q20"/>
  <c r="P20"/>
  <c r="M20"/>
  <c r="N20" s="1"/>
  <c r="K20"/>
  <c r="J20"/>
  <c r="P19"/>
  <c r="Q19" s="1"/>
  <c r="N19"/>
  <c r="M19"/>
  <c r="J19"/>
  <c r="K19" s="1"/>
  <c r="Q18"/>
  <c r="P18"/>
  <c r="M18"/>
  <c r="N18" s="1"/>
  <c r="K18"/>
  <c r="J18"/>
  <c r="P17"/>
  <c r="Q17" s="1"/>
  <c r="N17"/>
  <c r="M17"/>
  <c r="J17"/>
  <c r="K17" s="1"/>
  <c r="Q16"/>
  <c r="P16"/>
  <c r="M16"/>
  <c r="N16" s="1"/>
  <c r="K16"/>
  <c r="J16"/>
  <c r="P15"/>
  <c r="Q15" s="1"/>
  <c r="M15"/>
  <c r="N15" s="1"/>
  <c r="J15"/>
  <c r="K15" s="1"/>
  <c r="Q14"/>
  <c r="P14"/>
  <c r="M14"/>
  <c r="N14" s="1"/>
  <c r="K14"/>
  <c r="J14"/>
  <c r="P13"/>
  <c r="Q13" s="1"/>
  <c r="N13"/>
  <c r="M13"/>
  <c r="J13"/>
  <c r="K13" s="1"/>
  <c r="Q12"/>
  <c r="P12"/>
  <c r="M12"/>
  <c r="N12" s="1"/>
  <c r="K12"/>
  <c r="J12"/>
  <c r="P11"/>
  <c r="Q11" s="1"/>
  <c r="N11"/>
  <c r="M11"/>
  <c r="J11"/>
  <c r="K11" s="1"/>
  <c r="Q10"/>
  <c r="P10"/>
  <c r="M10"/>
  <c r="N10" s="1"/>
  <c r="K10"/>
  <c r="J10"/>
  <c r="P9"/>
  <c r="Q9" s="1"/>
  <c r="N9"/>
  <c r="M9"/>
  <c r="J9"/>
  <c r="K9" s="1"/>
  <c r="Q8"/>
  <c r="P8"/>
  <c r="M8"/>
  <c r="N8" s="1"/>
  <c r="K8"/>
  <c r="J8"/>
  <c r="P7"/>
  <c r="Q7" s="1"/>
  <c r="N7"/>
  <c r="M7"/>
  <c r="J7"/>
  <c r="K7" s="1"/>
  <c r="J26" i="9"/>
  <c r="K26" s="1"/>
  <c r="H26"/>
  <c r="G26"/>
  <c r="F26"/>
  <c r="E26"/>
  <c r="D26"/>
  <c r="C26"/>
  <c r="M26" s="1"/>
  <c r="N26" s="1"/>
  <c r="H25"/>
  <c r="G25"/>
  <c r="F25"/>
  <c r="E25"/>
  <c r="D25"/>
  <c r="C25"/>
  <c r="J25" s="1"/>
  <c r="K25" s="1"/>
  <c r="J24"/>
  <c r="K24" s="1"/>
  <c r="H24"/>
  <c r="G24"/>
  <c r="F24"/>
  <c r="E24"/>
  <c r="D24"/>
  <c r="C24"/>
  <c r="M24" s="1"/>
  <c r="N24" s="1"/>
  <c r="H23"/>
  <c r="G23"/>
  <c r="F23"/>
  <c r="E23"/>
  <c r="D23"/>
  <c r="C23"/>
  <c r="J23" s="1"/>
  <c r="K23" s="1"/>
  <c r="J22"/>
  <c r="K22" s="1"/>
  <c r="H22"/>
  <c r="G22"/>
  <c r="F22"/>
  <c r="E22"/>
  <c r="D22"/>
  <c r="C22"/>
  <c r="M22" s="1"/>
  <c r="N22" s="1"/>
  <c r="H21"/>
  <c r="G21"/>
  <c r="F21"/>
  <c r="E21"/>
  <c r="D21"/>
  <c r="C21"/>
  <c r="J21" s="1"/>
  <c r="K21" s="1"/>
  <c r="J20"/>
  <c r="K20" s="1"/>
  <c r="H20"/>
  <c r="G20"/>
  <c r="F20"/>
  <c r="E20"/>
  <c r="D20"/>
  <c r="C20"/>
  <c r="M20" s="1"/>
  <c r="N20" s="1"/>
  <c r="H19"/>
  <c r="G19"/>
  <c r="F19"/>
  <c r="E19"/>
  <c r="D19"/>
  <c r="C19"/>
  <c r="J19" s="1"/>
  <c r="K19" s="1"/>
  <c r="J18"/>
  <c r="K18" s="1"/>
  <c r="H18"/>
  <c r="G18"/>
  <c r="F18"/>
  <c r="E18"/>
  <c r="D18"/>
  <c r="C18"/>
  <c r="M18" s="1"/>
  <c r="N18" s="1"/>
  <c r="J13"/>
  <c r="K13" s="1"/>
  <c r="K12"/>
  <c r="J12"/>
  <c r="J11"/>
  <c r="K11" s="1"/>
  <c r="K10"/>
  <c r="J10"/>
  <c r="J9"/>
  <c r="K9" s="1"/>
  <c r="K8"/>
  <c r="J8"/>
  <c r="J7"/>
  <c r="K7" s="1"/>
  <c r="K6"/>
  <c r="J6"/>
  <c r="J5"/>
  <c r="K5" s="1"/>
  <c r="J47" i="8"/>
  <c r="K47" s="1"/>
  <c r="H47"/>
  <c r="G47"/>
  <c r="F47"/>
  <c r="E47"/>
  <c r="D47"/>
  <c r="C47"/>
  <c r="M47" s="1"/>
  <c r="N47" s="1"/>
  <c r="J44"/>
  <c r="K44" s="1"/>
  <c r="H44"/>
  <c r="G44"/>
  <c r="F44"/>
  <c r="E44"/>
  <c r="D44"/>
  <c r="C44"/>
  <c r="M44" s="1"/>
  <c r="N44" s="1"/>
  <c r="H43"/>
  <c r="G43"/>
  <c r="F43"/>
  <c r="E43"/>
  <c r="D43"/>
  <c r="C43"/>
  <c r="J43" s="1"/>
  <c r="K43" s="1"/>
  <c r="J42"/>
  <c r="K42" s="1"/>
  <c r="H42"/>
  <c r="G42"/>
  <c r="F42"/>
  <c r="E42"/>
  <c r="D42"/>
  <c r="C42"/>
  <c r="M42" s="1"/>
  <c r="N42" s="1"/>
  <c r="H41"/>
  <c r="G41"/>
  <c r="F41"/>
  <c r="E41"/>
  <c r="D41"/>
  <c r="C41"/>
  <c r="J41" s="1"/>
  <c r="K41" s="1"/>
  <c r="J40"/>
  <c r="K40" s="1"/>
  <c r="H40"/>
  <c r="G40"/>
  <c r="F40"/>
  <c r="E40"/>
  <c r="D40"/>
  <c r="C40"/>
  <c r="M40" s="1"/>
  <c r="N40" s="1"/>
  <c r="H39"/>
  <c r="G39"/>
  <c r="F39"/>
  <c r="E39"/>
  <c r="D39"/>
  <c r="C39"/>
  <c r="J39" s="1"/>
  <c r="K39" s="1"/>
  <c r="J38"/>
  <c r="K38" s="1"/>
  <c r="H38"/>
  <c r="G38"/>
  <c r="F38"/>
  <c r="E38"/>
  <c r="D38"/>
  <c r="C38"/>
  <c r="M38" s="1"/>
  <c r="N38" s="1"/>
  <c r="H37"/>
  <c r="G37"/>
  <c r="F37"/>
  <c r="E37"/>
  <c r="D37"/>
  <c r="C37"/>
  <c r="J37" s="1"/>
  <c r="K37" s="1"/>
  <c r="J36"/>
  <c r="K36" s="1"/>
  <c r="H36"/>
  <c r="G36"/>
  <c r="F36"/>
  <c r="E36"/>
  <c r="D36"/>
  <c r="C36"/>
  <c r="M36" s="1"/>
  <c r="N36" s="1"/>
  <c r="H35"/>
  <c r="G35"/>
  <c r="F35"/>
  <c r="E35"/>
  <c r="D35"/>
  <c r="C35"/>
  <c r="J35" s="1"/>
  <c r="K35" s="1"/>
  <c r="J34"/>
  <c r="K34" s="1"/>
  <c r="H34"/>
  <c r="G34"/>
  <c r="F34"/>
  <c r="E34"/>
  <c r="D34"/>
  <c r="C34"/>
  <c r="M34" s="1"/>
  <c r="N34" s="1"/>
  <c r="H33"/>
  <c r="G33"/>
  <c r="D33"/>
  <c r="C33"/>
  <c r="J33" s="1"/>
  <c r="K33" s="1"/>
  <c r="J32"/>
  <c r="K32" s="1"/>
  <c r="H32"/>
  <c r="G32"/>
  <c r="F32"/>
  <c r="E32"/>
  <c r="D32"/>
  <c r="C32"/>
  <c r="M32" s="1"/>
  <c r="N32" s="1"/>
  <c r="H31"/>
  <c r="G31"/>
  <c r="F31"/>
  <c r="E31"/>
  <c r="D31"/>
  <c r="C31"/>
  <c r="J31" s="1"/>
  <c r="K31" s="1"/>
  <c r="J30"/>
  <c r="K30" s="1"/>
  <c r="H30"/>
  <c r="G30"/>
  <c r="F30"/>
  <c r="E30"/>
  <c r="D30"/>
  <c r="C30"/>
  <c r="M30" s="1"/>
  <c r="N30" s="1"/>
  <c r="H29"/>
  <c r="G29"/>
  <c r="F29"/>
  <c r="E29"/>
  <c r="D29"/>
  <c r="C29"/>
  <c r="J29" s="1"/>
  <c r="K29" s="1"/>
  <c r="J28"/>
  <c r="K28" s="1"/>
  <c r="H28"/>
  <c r="G28"/>
  <c r="F28"/>
  <c r="E28"/>
  <c r="D28"/>
  <c r="C28"/>
  <c r="M28" s="1"/>
  <c r="N28" s="1"/>
  <c r="J24"/>
  <c r="K24" s="1"/>
  <c r="H22"/>
  <c r="H45" s="1"/>
  <c r="G22"/>
  <c r="G45" s="1"/>
  <c r="F22"/>
  <c r="F45" s="1"/>
  <c r="E22"/>
  <c r="E45" s="1"/>
  <c r="D22"/>
  <c r="D45" s="1"/>
  <c r="C22"/>
  <c r="J22" s="1"/>
  <c r="K22" s="1"/>
  <c r="J21"/>
  <c r="K21" s="1"/>
  <c r="J20"/>
  <c r="K20" s="1"/>
  <c r="J19"/>
  <c r="K19" s="1"/>
  <c r="J18"/>
  <c r="K18" s="1"/>
  <c r="J17"/>
  <c r="K17" s="1"/>
  <c r="J16"/>
  <c r="K16" s="1"/>
  <c r="J15"/>
  <c r="K15" s="1"/>
  <c r="J14"/>
  <c r="K14" s="1"/>
  <c r="J13"/>
  <c r="K13" s="1"/>
  <c r="J12"/>
  <c r="K12" s="1"/>
  <c r="J11"/>
  <c r="K11" s="1"/>
  <c r="J10"/>
  <c r="K10" s="1"/>
  <c r="F10"/>
  <c r="F33" s="1"/>
  <c r="E10"/>
  <c r="E33" s="1"/>
  <c r="J9"/>
  <c r="K9" s="1"/>
  <c r="F9"/>
  <c r="E9"/>
  <c r="J8"/>
  <c r="K8" s="1"/>
  <c r="J7"/>
  <c r="K7" s="1"/>
  <c r="J6"/>
  <c r="K6" s="1"/>
  <c r="J5"/>
  <c r="K5" s="1"/>
  <c r="J7" i="12" l="1"/>
  <c r="K7" s="1"/>
  <c r="J8"/>
  <c r="K8" s="1"/>
  <c r="J9"/>
  <c r="K9" s="1"/>
  <c r="Q22"/>
  <c r="N22"/>
  <c r="K22"/>
  <c r="M7"/>
  <c r="N7" s="1"/>
  <c r="N23"/>
  <c r="J13" i="11"/>
  <c r="K13" s="1"/>
  <c r="M19" i="9"/>
  <c r="N19" s="1"/>
  <c r="M21"/>
  <c r="N21" s="1"/>
  <c r="M23"/>
  <c r="N23" s="1"/>
  <c r="M25"/>
  <c r="N25" s="1"/>
  <c r="M29" i="8"/>
  <c r="N29" s="1"/>
  <c r="M31"/>
  <c r="N31" s="1"/>
  <c r="M35"/>
  <c r="N35" s="1"/>
  <c r="M43"/>
  <c r="N43" s="1"/>
  <c r="M33"/>
  <c r="N33" s="1"/>
  <c r="M37"/>
  <c r="N37" s="1"/>
  <c r="M39"/>
  <c r="N39" s="1"/>
  <c r="M41"/>
  <c r="N41" s="1"/>
  <c r="C45"/>
  <c r="J45" l="1"/>
  <c r="K45" s="1"/>
  <c r="M45"/>
  <c r="N45" s="1"/>
  <c r="H26" i="7" l="1"/>
  <c r="G26"/>
  <c r="F26"/>
  <c r="E26"/>
  <c r="D26"/>
  <c r="C26"/>
  <c r="M26" s="1"/>
  <c r="N26" s="1"/>
  <c r="H25"/>
  <c r="G25"/>
  <c r="F25"/>
  <c r="E25"/>
  <c r="D25"/>
  <c r="C25"/>
  <c r="J25" s="1"/>
  <c r="K25" s="1"/>
  <c r="H24"/>
  <c r="G24"/>
  <c r="F24"/>
  <c r="E24"/>
  <c r="D24"/>
  <c r="C24"/>
  <c r="M24" s="1"/>
  <c r="N24" s="1"/>
  <c r="H23"/>
  <c r="G23"/>
  <c r="F23"/>
  <c r="E23"/>
  <c r="D23"/>
  <c r="C23"/>
  <c r="J23" s="1"/>
  <c r="K23" s="1"/>
  <c r="J22"/>
  <c r="K22" s="1"/>
  <c r="H22"/>
  <c r="G22"/>
  <c r="F22"/>
  <c r="E22"/>
  <c r="D22"/>
  <c r="C22"/>
  <c r="H21"/>
  <c r="G21"/>
  <c r="F21"/>
  <c r="E21"/>
  <c r="D21"/>
  <c r="C21"/>
  <c r="J21" s="1"/>
  <c r="K21" s="1"/>
  <c r="J20"/>
  <c r="K20" s="1"/>
  <c r="H20"/>
  <c r="G20"/>
  <c r="F20"/>
  <c r="E20"/>
  <c r="D20"/>
  <c r="C20"/>
  <c r="H19"/>
  <c r="G19"/>
  <c r="F19"/>
  <c r="E19"/>
  <c r="D19"/>
  <c r="C19"/>
  <c r="J19" s="1"/>
  <c r="K19" s="1"/>
  <c r="H18"/>
  <c r="G18"/>
  <c r="F18"/>
  <c r="E18"/>
  <c r="D18"/>
  <c r="C18"/>
  <c r="M18" s="1"/>
  <c r="N18" s="1"/>
  <c r="J13"/>
  <c r="K13" s="1"/>
  <c r="J12"/>
  <c r="K12" s="1"/>
  <c r="J11"/>
  <c r="K11" s="1"/>
  <c r="J10"/>
  <c r="K10" s="1"/>
  <c r="J9"/>
  <c r="K9" s="1"/>
  <c r="J8"/>
  <c r="K8" s="1"/>
  <c r="J7"/>
  <c r="K7" s="1"/>
  <c r="J6"/>
  <c r="K6" s="1"/>
  <c r="J5"/>
  <c r="K5" s="1"/>
  <c r="J46" i="6"/>
  <c r="K46" s="1"/>
  <c r="H46"/>
  <c r="G46"/>
  <c r="F46"/>
  <c r="E46"/>
  <c r="D46"/>
  <c r="C46"/>
  <c r="M46" s="1"/>
  <c r="N46" s="1"/>
  <c r="H45"/>
  <c r="G45"/>
  <c r="F45"/>
  <c r="E45"/>
  <c r="D45"/>
  <c r="C45"/>
  <c r="J45" s="1"/>
  <c r="K45" s="1"/>
  <c r="J44"/>
  <c r="K44" s="1"/>
  <c r="H44"/>
  <c r="G44"/>
  <c r="F44"/>
  <c r="E44"/>
  <c r="D44"/>
  <c r="C44"/>
  <c r="M44" s="1"/>
  <c r="N44" s="1"/>
  <c r="H43"/>
  <c r="G43"/>
  <c r="F43"/>
  <c r="E43"/>
  <c r="D43"/>
  <c r="C43"/>
  <c r="J43" s="1"/>
  <c r="K43" s="1"/>
  <c r="J42"/>
  <c r="K42" s="1"/>
  <c r="H42"/>
  <c r="G42"/>
  <c r="F42"/>
  <c r="E42"/>
  <c r="D42"/>
  <c r="C42"/>
  <c r="M42" s="1"/>
  <c r="N42" s="1"/>
  <c r="H41"/>
  <c r="G41"/>
  <c r="F41"/>
  <c r="E41"/>
  <c r="D41"/>
  <c r="C41"/>
  <c r="J41" s="1"/>
  <c r="K41" s="1"/>
  <c r="J40"/>
  <c r="K40" s="1"/>
  <c r="H40"/>
  <c r="G40"/>
  <c r="F40"/>
  <c r="E40"/>
  <c r="D40"/>
  <c r="C40"/>
  <c r="M40" s="1"/>
  <c r="N40" s="1"/>
  <c r="H38"/>
  <c r="G38"/>
  <c r="F38"/>
  <c r="E38"/>
  <c r="D38"/>
  <c r="C38"/>
  <c r="J38" s="1"/>
  <c r="K38" s="1"/>
  <c r="J37"/>
  <c r="K37" s="1"/>
  <c r="H37"/>
  <c r="G37"/>
  <c r="F37"/>
  <c r="E37"/>
  <c r="D37"/>
  <c r="C37"/>
  <c r="M37" s="1"/>
  <c r="N37" s="1"/>
  <c r="H36"/>
  <c r="G36"/>
  <c r="F36"/>
  <c r="E36"/>
  <c r="D36"/>
  <c r="C36"/>
  <c r="M36" s="1"/>
  <c r="N36" s="1"/>
  <c r="J35"/>
  <c r="K35" s="1"/>
  <c r="H35"/>
  <c r="G35"/>
  <c r="F35"/>
  <c r="E35"/>
  <c r="D35"/>
  <c r="C35"/>
  <c r="M35" s="1"/>
  <c r="N35" s="1"/>
  <c r="H34"/>
  <c r="G34"/>
  <c r="F34"/>
  <c r="E34"/>
  <c r="D34"/>
  <c r="C34"/>
  <c r="J34" s="1"/>
  <c r="K34" s="1"/>
  <c r="J33"/>
  <c r="K33" s="1"/>
  <c r="H33"/>
  <c r="G33"/>
  <c r="F33"/>
  <c r="E33"/>
  <c r="D33"/>
  <c r="C33"/>
  <c r="M33" s="1"/>
  <c r="N33" s="1"/>
  <c r="H32"/>
  <c r="G32"/>
  <c r="F32"/>
  <c r="E32"/>
  <c r="D32"/>
  <c r="C32"/>
  <c r="M32" s="1"/>
  <c r="N32" s="1"/>
  <c r="J31"/>
  <c r="K31" s="1"/>
  <c r="H31"/>
  <c r="G31"/>
  <c r="F31"/>
  <c r="E31"/>
  <c r="D31"/>
  <c r="C31"/>
  <c r="M31" s="1"/>
  <c r="N31" s="1"/>
  <c r="H30"/>
  <c r="G30"/>
  <c r="F30"/>
  <c r="E30"/>
  <c r="D30"/>
  <c r="J30"/>
  <c r="K30" s="1"/>
  <c r="J29"/>
  <c r="K29" s="1"/>
  <c r="H29"/>
  <c r="G29"/>
  <c r="F29"/>
  <c r="E29"/>
  <c r="D29"/>
  <c r="C29"/>
  <c r="M29" s="1"/>
  <c r="N29" s="1"/>
  <c r="J23"/>
  <c r="K23" s="1"/>
  <c r="K22"/>
  <c r="J22"/>
  <c r="J21"/>
  <c r="K21" s="1"/>
  <c r="K20"/>
  <c r="J20"/>
  <c r="J19"/>
  <c r="K19" s="1"/>
  <c r="K18"/>
  <c r="J18"/>
  <c r="J17"/>
  <c r="K17" s="1"/>
  <c r="K15"/>
  <c r="J15"/>
  <c r="J14"/>
  <c r="K14" s="1"/>
  <c r="K13"/>
  <c r="J13"/>
  <c r="J12"/>
  <c r="K12" s="1"/>
  <c r="K11"/>
  <c r="J11"/>
  <c r="J10"/>
  <c r="K10" s="1"/>
  <c r="K9"/>
  <c r="J9"/>
  <c r="J8"/>
  <c r="K8" s="1"/>
  <c r="K7"/>
  <c r="J7"/>
  <c r="J6"/>
  <c r="K6" s="1"/>
  <c r="J61" i="5"/>
  <c r="K61" s="1"/>
  <c r="H61"/>
  <c r="G61"/>
  <c r="F61"/>
  <c r="E61"/>
  <c r="D61"/>
  <c r="C61"/>
  <c r="M61" s="1"/>
  <c r="N61" s="1"/>
  <c r="H60"/>
  <c r="G60"/>
  <c r="F60"/>
  <c r="E60"/>
  <c r="D60"/>
  <c r="C60"/>
  <c r="J60" s="1"/>
  <c r="K60" s="1"/>
  <c r="J59"/>
  <c r="K59" s="1"/>
  <c r="H59"/>
  <c r="G59"/>
  <c r="F59"/>
  <c r="E59"/>
  <c r="D59"/>
  <c r="C59"/>
  <c r="M59" s="1"/>
  <c r="N59" s="1"/>
  <c r="H58"/>
  <c r="G58"/>
  <c r="F58"/>
  <c r="E58"/>
  <c r="D58"/>
  <c r="C58"/>
  <c r="M58" s="1"/>
  <c r="N58" s="1"/>
  <c r="J57"/>
  <c r="K57" s="1"/>
  <c r="H57"/>
  <c r="G57"/>
  <c r="F57"/>
  <c r="E57"/>
  <c r="D57"/>
  <c r="C57"/>
  <c r="M57" s="1"/>
  <c r="N57" s="1"/>
  <c r="H56"/>
  <c r="G56"/>
  <c r="F56"/>
  <c r="E56"/>
  <c r="D56"/>
  <c r="C56"/>
  <c r="J56" s="1"/>
  <c r="K56" s="1"/>
  <c r="J55"/>
  <c r="K55" s="1"/>
  <c r="H55"/>
  <c r="G55"/>
  <c r="F55"/>
  <c r="E55"/>
  <c r="D55"/>
  <c r="C55"/>
  <c r="M55" s="1"/>
  <c r="N55" s="1"/>
  <c r="H54"/>
  <c r="G54"/>
  <c r="F54"/>
  <c r="E54"/>
  <c r="D54"/>
  <c r="C54"/>
  <c r="J54" s="1"/>
  <c r="K54" s="1"/>
  <c r="J53"/>
  <c r="K53" s="1"/>
  <c r="H53"/>
  <c r="G53"/>
  <c r="F53"/>
  <c r="E53"/>
  <c r="D53"/>
  <c r="C53"/>
  <c r="M53" s="1"/>
  <c r="N53" s="1"/>
  <c r="H52"/>
  <c r="G52"/>
  <c r="F52"/>
  <c r="E52"/>
  <c r="D52"/>
  <c r="C52"/>
  <c r="M52" s="1"/>
  <c r="N52" s="1"/>
  <c r="J51"/>
  <c r="K51" s="1"/>
  <c r="H51"/>
  <c r="G51"/>
  <c r="F51"/>
  <c r="E51"/>
  <c r="D51"/>
  <c r="C51"/>
  <c r="M51" s="1"/>
  <c r="N51" s="1"/>
  <c r="H49"/>
  <c r="G49"/>
  <c r="F49"/>
  <c r="E49"/>
  <c r="D49"/>
  <c r="C49"/>
  <c r="J49" s="1"/>
  <c r="K49" s="1"/>
  <c r="J48"/>
  <c r="K48" s="1"/>
  <c r="H48"/>
  <c r="G48"/>
  <c r="F48"/>
  <c r="E48"/>
  <c r="D48"/>
  <c r="C48"/>
  <c r="M48" s="1"/>
  <c r="N48" s="1"/>
  <c r="H47"/>
  <c r="G47"/>
  <c r="F47"/>
  <c r="E47"/>
  <c r="D47"/>
  <c r="C47"/>
  <c r="M47" s="1"/>
  <c r="N47" s="1"/>
  <c r="J46"/>
  <c r="K46" s="1"/>
  <c r="H46"/>
  <c r="G46"/>
  <c r="F46"/>
  <c r="E46"/>
  <c r="D46"/>
  <c r="C46"/>
  <c r="M46" s="1"/>
  <c r="N46" s="1"/>
  <c r="H45"/>
  <c r="G45"/>
  <c r="F45"/>
  <c r="E45"/>
  <c r="D45"/>
  <c r="C45"/>
  <c r="J45" s="1"/>
  <c r="K45" s="1"/>
  <c r="J44"/>
  <c r="K44" s="1"/>
  <c r="H44"/>
  <c r="G44"/>
  <c r="F44"/>
  <c r="E44"/>
  <c r="D44"/>
  <c r="C44"/>
  <c r="M44" s="1"/>
  <c r="N44" s="1"/>
  <c r="H43"/>
  <c r="G43"/>
  <c r="F43"/>
  <c r="E43"/>
  <c r="D43"/>
  <c r="C43"/>
  <c r="J43" s="1"/>
  <c r="K43" s="1"/>
  <c r="J42"/>
  <c r="K42" s="1"/>
  <c r="H42"/>
  <c r="G42"/>
  <c r="F42"/>
  <c r="E42"/>
  <c r="D42"/>
  <c r="C42"/>
  <c r="M42" s="1"/>
  <c r="N42" s="1"/>
  <c r="H41"/>
  <c r="G41"/>
  <c r="F41"/>
  <c r="E41"/>
  <c r="D41"/>
  <c r="C41"/>
  <c r="J41" s="1"/>
  <c r="K41" s="1"/>
  <c r="J40"/>
  <c r="K40" s="1"/>
  <c r="H40"/>
  <c r="G40"/>
  <c r="F40"/>
  <c r="E40"/>
  <c r="D40"/>
  <c r="C40"/>
  <c r="M40" s="1"/>
  <c r="N40" s="1"/>
  <c r="H39"/>
  <c r="G39"/>
  <c r="F39"/>
  <c r="E39"/>
  <c r="D39"/>
  <c r="C39"/>
  <c r="M39" s="1"/>
  <c r="N39" s="1"/>
  <c r="J38"/>
  <c r="K38" s="1"/>
  <c r="H38"/>
  <c r="G38"/>
  <c r="F38"/>
  <c r="E38"/>
  <c r="D38"/>
  <c r="C38"/>
  <c r="M38" s="1"/>
  <c r="N38" s="1"/>
  <c r="H37"/>
  <c r="G37"/>
  <c r="F37"/>
  <c r="E37"/>
  <c r="D37"/>
  <c r="C37"/>
  <c r="J37" s="1"/>
  <c r="K37" s="1"/>
  <c r="K30"/>
  <c r="J30"/>
  <c r="J29"/>
  <c r="K29" s="1"/>
  <c r="K28"/>
  <c r="J28"/>
  <c r="J27"/>
  <c r="K27" s="1"/>
  <c r="K26"/>
  <c r="J26"/>
  <c r="J25"/>
  <c r="K25" s="1"/>
  <c r="K24"/>
  <c r="J24"/>
  <c r="J23"/>
  <c r="K23" s="1"/>
  <c r="K22"/>
  <c r="J22"/>
  <c r="J21"/>
  <c r="K21" s="1"/>
  <c r="K20"/>
  <c r="J20"/>
  <c r="J18"/>
  <c r="K18" s="1"/>
  <c r="K17"/>
  <c r="J17"/>
  <c r="J16"/>
  <c r="K16" s="1"/>
  <c r="K15"/>
  <c r="J15"/>
  <c r="J14"/>
  <c r="K14" s="1"/>
  <c r="K13"/>
  <c r="J13"/>
  <c r="J12"/>
  <c r="K12" s="1"/>
  <c r="K11"/>
  <c r="J11"/>
  <c r="J10"/>
  <c r="K10" s="1"/>
  <c r="K9"/>
  <c r="J9"/>
  <c r="J8"/>
  <c r="K8" s="1"/>
  <c r="K7"/>
  <c r="J7"/>
  <c r="J6"/>
  <c r="K6" s="1"/>
  <c r="J34" i="4"/>
  <c r="K34" s="1"/>
  <c r="H34"/>
  <c r="G34"/>
  <c r="F34"/>
  <c r="E34"/>
  <c r="D34"/>
  <c r="C34"/>
  <c r="M34" s="1"/>
  <c r="N34" s="1"/>
  <c r="H33"/>
  <c r="G33"/>
  <c r="F33"/>
  <c r="E33"/>
  <c r="D33"/>
  <c r="C33"/>
  <c r="M33" s="1"/>
  <c r="N33" s="1"/>
  <c r="J32"/>
  <c r="K32" s="1"/>
  <c r="H32"/>
  <c r="G32"/>
  <c r="F32"/>
  <c r="E32"/>
  <c r="D32"/>
  <c r="C32"/>
  <c r="M32" s="1"/>
  <c r="N32" s="1"/>
  <c r="H31"/>
  <c r="G31"/>
  <c r="F31"/>
  <c r="E31"/>
  <c r="D31"/>
  <c r="C31"/>
  <c r="M31" s="1"/>
  <c r="N31" s="1"/>
  <c r="J30"/>
  <c r="K30" s="1"/>
  <c r="H30"/>
  <c r="G30"/>
  <c r="F30"/>
  <c r="E30"/>
  <c r="D30"/>
  <c r="C30"/>
  <c r="M30" s="1"/>
  <c r="N30" s="1"/>
  <c r="H29"/>
  <c r="G29"/>
  <c r="F29"/>
  <c r="E29"/>
  <c r="D29"/>
  <c r="C29"/>
  <c r="M29" s="1"/>
  <c r="N29" s="1"/>
  <c r="J28"/>
  <c r="K28" s="1"/>
  <c r="H28"/>
  <c r="G28"/>
  <c r="F28"/>
  <c r="E28"/>
  <c r="D28"/>
  <c r="C28"/>
  <c r="M28" s="1"/>
  <c r="N28" s="1"/>
  <c r="H27"/>
  <c r="G27"/>
  <c r="F27"/>
  <c r="E27"/>
  <c r="D27"/>
  <c r="C27"/>
  <c r="J27" s="1"/>
  <c r="K27" s="1"/>
  <c r="J26"/>
  <c r="K26" s="1"/>
  <c r="H26"/>
  <c r="G26"/>
  <c r="F26"/>
  <c r="E26"/>
  <c r="D26"/>
  <c r="C26"/>
  <c r="M26" s="1"/>
  <c r="N26" s="1"/>
  <c r="H25"/>
  <c r="G25"/>
  <c r="F25"/>
  <c r="E25"/>
  <c r="D25"/>
  <c r="C25"/>
  <c r="J25" s="1"/>
  <c r="K25" s="1"/>
  <c r="J23"/>
  <c r="K23" s="1"/>
  <c r="H23"/>
  <c r="G23"/>
  <c r="F23"/>
  <c r="E23"/>
  <c r="D23"/>
  <c r="C23"/>
  <c r="M23" s="1"/>
  <c r="N23" s="1"/>
  <c r="J17"/>
  <c r="K17" s="1"/>
  <c r="J16"/>
  <c r="K16" s="1"/>
  <c r="J15"/>
  <c r="K15" s="1"/>
  <c r="J14"/>
  <c r="K14" s="1"/>
  <c r="J13"/>
  <c r="K13" s="1"/>
  <c r="J12"/>
  <c r="K12" s="1"/>
  <c r="J11"/>
  <c r="K11" s="1"/>
  <c r="J10"/>
  <c r="K10" s="1"/>
  <c r="J9"/>
  <c r="K9" s="1"/>
  <c r="J8"/>
  <c r="K8" s="1"/>
  <c r="J6"/>
  <c r="K6" s="1"/>
  <c r="J58" i="2"/>
  <c r="K58" s="1"/>
  <c r="H58"/>
  <c r="D58"/>
  <c r="M58" s="1"/>
  <c r="N58" s="1"/>
  <c r="H57"/>
  <c r="G57"/>
  <c r="F57"/>
  <c r="E57"/>
  <c r="D57"/>
  <c r="C57"/>
  <c r="J57" s="1"/>
  <c r="K57" s="1"/>
  <c r="J56"/>
  <c r="K56" s="1"/>
  <c r="H56"/>
  <c r="G56"/>
  <c r="F56"/>
  <c r="E56"/>
  <c r="D56"/>
  <c r="C56"/>
  <c r="M56" s="1"/>
  <c r="N56" s="1"/>
  <c r="H55"/>
  <c r="G55"/>
  <c r="F55"/>
  <c r="E55"/>
  <c r="D55"/>
  <c r="C55"/>
  <c r="J55" s="1"/>
  <c r="K55" s="1"/>
  <c r="J54"/>
  <c r="K54" s="1"/>
  <c r="H54"/>
  <c r="G54"/>
  <c r="F54"/>
  <c r="E54"/>
  <c r="D54"/>
  <c r="C54"/>
  <c r="M54" s="1"/>
  <c r="N54" s="1"/>
  <c r="H53"/>
  <c r="G53"/>
  <c r="F53"/>
  <c r="E53"/>
  <c r="D53"/>
  <c r="C53"/>
  <c r="J53" s="1"/>
  <c r="K53" s="1"/>
  <c r="J52"/>
  <c r="K52" s="1"/>
  <c r="H52"/>
  <c r="G52"/>
  <c r="F52"/>
  <c r="E52"/>
  <c r="D52"/>
  <c r="C52"/>
  <c r="M52" s="1"/>
  <c r="N52" s="1"/>
  <c r="H51"/>
  <c r="G51"/>
  <c r="F51"/>
  <c r="E51"/>
  <c r="D51"/>
  <c r="C51"/>
  <c r="J51" s="1"/>
  <c r="K51" s="1"/>
  <c r="J50"/>
  <c r="K50" s="1"/>
  <c r="H50"/>
  <c r="G50"/>
  <c r="F50"/>
  <c r="E50"/>
  <c r="D50"/>
  <c r="C50"/>
  <c r="M50" s="1"/>
  <c r="N50" s="1"/>
  <c r="H49"/>
  <c r="G49"/>
  <c r="F49"/>
  <c r="E49"/>
  <c r="D49"/>
  <c r="C49"/>
  <c r="J49" s="1"/>
  <c r="K49" s="1"/>
  <c r="J48"/>
  <c r="K48" s="1"/>
  <c r="H48"/>
  <c r="G48"/>
  <c r="F48"/>
  <c r="E48"/>
  <c r="D48"/>
  <c r="C48"/>
  <c r="M48" s="1"/>
  <c r="N48" s="1"/>
  <c r="H47"/>
  <c r="G47"/>
  <c r="F47"/>
  <c r="E47"/>
  <c r="D47"/>
  <c r="C47"/>
  <c r="J47" s="1"/>
  <c r="K47" s="1"/>
  <c r="J46"/>
  <c r="K46" s="1"/>
  <c r="H46"/>
  <c r="G46"/>
  <c r="F46"/>
  <c r="E46"/>
  <c r="D46"/>
  <c r="C46"/>
  <c r="M46" s="1"/>
  <c r="N46" s="1"/>
  <c r="H45"/>
  <c r="G45"/>
  <c r="F45"/>
  <c r="E45"/>
  <c r="D45"/>
  <c r="C45"/>
  <c r="J45" s="1"/>
  <c r="K45" s="1"/>
  <c r="J44"/>
  <c r="K44" s="1"/>
  <c r="H44"/>
  <c r="G44"/>
  <c r="F44"/>
  <c r="E44"/>
  <c r="D44"/>
  <c r="C44"/>
  <c r="M44" s="1"/>
  <c r="N44" s="1"/>
  <c r="H43"/>
  <c r="G43"/>
  <c r="F43"/>
  <c r="E43"/>
  <c r="D43"/>
  <c r="C43"/>
  <c r="J43" s="1"/>
  <c r="K43" s="1"/>
  <c r="J41"/>
  <c r="K41" s="1"/>
  <c r="H41"/>
  <c r="G41"/>
  <c r="F41"/>
  <c r="E41"/>
  <c r="D41"/>
  <c r="C41"/>
  <c r="M41" s="1"/>
  <c r="N41" s="1"/>
  <c r="H40"/>
  <c r="G40"/>
  <c r="F40"/>
  <c r="E40"/>
  <c r="D40"/>
  <c r="C40"/>
  <c r="J40" s="1"/>
  <c r="K40" s="1"/>
  <c r="J39"/>
  <c r="K39" s="1"/>
  <c r="H39"/>
  <c r="G39"/>
  <c r="F39"/>
  <c r="E39"/>
  <c r="D39"/>
  <c r="C39"/>
  <c r="M39" s="1"/>
  <c r="N39" s="1"/>
  <c r="H37"/>
  <c r="G37"/>
  <c r="F37"/>
  <c r="E37"/>
  <c r="D37"/>
  <c r="C37"/>
  <c r="M37" s="1"/>
  <c r="N37" s="1"/>
  <c r="J36"/>
  <c r="K36" s="1"/>
  <c r="H36"/>
  <c r="G36"/>
  <c r="F36"/>
  <c r="E36"/>
  <c r="D36"/>
  <c r="C36"/>
  <c r="M36" s="1"/>
  <c r="N36" s="1"/>
  <c r="H35"/>
  <c r="G35"/>
  <c r="F35"/>
  <c r="E35"/>
  <c r="D35"/>
  <c r="C35"/>
  <c r="K35" s="1"/>
  <c r="E31"/>
  <c r="H30"/>
  <c r="H31" s="1"/>
  <c r="G30"/>
  <c r="G31" s="1"/>
  <c r="F30"/>
  <c r="F31" s="1"/>
  <c r="E30"/>
  <c r="D30"/>
  <c r="D31" s="1"/>
  <c r="C30"/>
  <c r="C31" s="1"/>
  <c r="K29"/>
  <c r="J29"/>
  <c r="J28"/>
  <c r="K28" s="1"/>
  <c r="K27"/>
  <c r="J27"/>
  <c r="J26"/>
  <c r="K26" s="1"/>
  <c r="K25"/>
  <c r="J25"/>
  <c r="J24"/>
  <c r="K24" s="1"/>
  <c r="K23"/>
  <c r="J23"/>
  <c r="J22"/>
  <c r="K22" s="1"/>
  <c r="K21"/>
  <c r="J21"/>
  <c r="J20"/>
  <c r="K20" s="1"/>
  <c r="K19"/>
  <c r="J19"/>
  <c r="J18"/>
  <c r="K18" s="1"/>
  <c r="K17"/>
  <c r="J17"/>
  <c r="J16"/>
  <c r="K16" s="1"/>
  <c r="K15"/>
  <c r="J15"/>
  <c r="J14"/>
  <c r="K14" s="1"/>
  <c r="K12"/>
  <c r="J12"/>
  <c r="J11"/>
  <c r="K11" s="1"/>
  <c r="K10"/>
  <c r="J10"/>
  <c r="J8"/>
  <c r="K8" s="1"/>
  <c r="K7"/>
  <c r="J7"/>
  <c r="J6"/>
  <c r="K6" s="1"/>
  <c r="M20" i="7" l="1"/>
  <c r="N20" s="1"/>
  <c r="J24"/>
  <c r="K24" s="1"/>
  <c r="J18"/>
  <c r="K18" s="1"/>
  <c r="M22"/>
  <c r="N22" s="1"/>
  <c r="J26"/>
  <c r="K26" s="1"/>
  <c r="M19"/>
  <c r="N19" s="1"/>
  <c r="M21"/>
  <c r="N21" s="1"/>
  <c r="M23"/>
  <c r="N23" s="1"/>
  <c r="M25"/>
  <c r="N25" s="1"/>
  <c r="M30" i="6"/>
  <c r="N30" s="1"/>
  <c r="M34"/>
  <c r="N34" s="1"/>
  <c r="M38"/>
  <c r="N38" s="1"/>
  <c r="M41"/>
  <c r="N41" s="1"/>
  <c r="M43"/>
  <c r="N43" s="1"/>
  <c r="M45"/>
  <c r="N45" s="1"/>
  <c r="J32"/>
  <c r="K32" s="1"/>
  <c r="J36"/>
  <c r="K36" s="1"/>
  <c r="M37" i="5"/>
  <c r="N37" s="1"/>
  <c r="M41"/>
  <c r="N41" s="1"/>
  <c r="M43"/>
  <c r="N43" s="1"/>
  <c r="M45"/>
  <c r="N45" s="1"/>
  <c r="M49"/>
  <c r="N49" s="1"/>
  <c r="M54"/>
  <c r="N54" s="1"/>
  <c r="M56"/>
  <c r="N56" s="1"/>
  <c r="M60"/>
  <c r="N60" s="1"/>
  <c r="J39"/>
  <c r="K39" s="1"/>
  <c r="J47"/>
  <c r="K47" s="1"/>
  <c r="J52"/>
  <c r="K52" s="1"/>
  <c r="J58"/>
  <c r="K58" s="1"/>
  <c r="M25" i="4"/>
  <c r="N25" s="1"/>
  <c r="M27"/>
  <c r="N27" s="1"/>
  <c r="J29"/>
  <c r="K29" s="1"/>
  <c r="J31"/>
  <c r="K31" s="1"/>
  <c r="J33"/>
  <c r="K33" s="1"/>
  <c r="M35" i="2"/>
  <c r="N35" s="1"/>
  <c r="M40"/>
  <c r="N40" s="1"/>
  <c r="M43"/>
  <c r="N43" s="1"/>
  <c r="M45"/>
  <c r="N45" s="1"/>
  <c r="M47"/>
  <c r="N47" s="1"/>
  <c r="M49"/>
  <c r="N49" s="1"/>
  <c r="M51"/>
  <c r="N51" s="1"/>
  <c r="M53"/>
  <c r="N53" s="1"/>
  <c r="M55"/>
  <c r="N55" s="1"/>
  <c r="M57"/>
  <c r="N57" s="1"/>
  <c r="J37"/>
  <c r="K37" s="1"/>
</calcChain>
</file>

<file path=xl/sharedStrings.xml><?xml version="1.0" encoding="utf-8"?>
<sst xmlns="http://schemas.openxmlformats.org/spreadsheetml/2006/main" count="1175" uniqueCount="499">
  <si>
    <t>Powrót do spisu treści</t>
  </si>
  <si>
    <t>Back to table of contents</t>
  </si>
  <si>
    <t>tys. zł, narastająco od początku roku</t>
  </si>
  <si>
    <t>PLN thousand, year-to-date basis</t>
  </si>
  <si>
    <t>Zmiana r/r</t>
  </si>
  <si>
    <t>Skonsolidowany rachunek zysków i strat</t>
  </si>
  <si>
    <t>Consolidated income statement</t>
  </si>
  <si>
    <t>30/06/2015</t>
  </si>
  <si>
    <t>31/03/2015</t>
  </si>
  <si>
    <t>31/12/2014</t>
  </si>
  <si>
    <t>30/09/2014</t>
  </si>
  <si>
    <t>30/06/2014</t>
  </si>
  <si>
    <t>31/03/2014</t>
  </si>
  <si>
    <t>Change y/y</t>
  </si>
  <si>
    <t>Przychody z tytułu odsetek</t>
  </si>
  <si>
    <t>Interest income</t>
  </si>
  <si>
    <t>Koszty z tytułu odsetek</t>
  </si>
  <si>
    <t>Interest expense</t>
  </si>
  <si>
    <t xml:space="preserve">Wynik z tytułu odsetek </t>
  </si>
  <si>
    <t xml:space="preserve">Net interest income </t>
  </si>
  <si>
    <t>Przychody z tytułu opłat i prowizji</t>
  </si>
  <si>
    <t>Fee and commission income</t>
  </si>
  <si>
    <t>Koszty z tytułu opłat i prowizji</t>
  </si>
  <si>
    <t>Fee and commission expense</t>
  </si>
  <si>
    <t>Wynik z tytułu opłat i prowizji</t>
  </si>
  <si>
    <t>Net fee and commission income</t>
  </si>
  <si>
    <t>Przychody z tytułu dywidend</t>
  </si>
  <si>
    <t>Dividend income</t>
  </si>
  <si>
    <t>Wynik na działalności handlowej</t>
  </si>
  <si>
    <t>Net trading income</t>
  </si>
  <si>
    <t>Wynik na działalności inwestycyjnej</t>
  </si>
  <si>
    <t>Result on investing activities</t>
  </si>
  <si>
    <t>Wynik na rachunkowości zabezpieczeń</t>
  </si>
  <si>
    <t>Result on hedge accounting</t>
  </si>
  <si>
    <t>Pozostałe przychody operacyjne</t>
  </si>
  <si>
    <t>Other operating income</t>
  </si>
  <si>
    <t>Wynik odpisów z tytułu utraty wartości aktywów finansowych oraz rezerw na zobowiązania warunkowe</t>
  </si>
  <si>
    <t>Net impairment losses on financial assets and contingent liabilities</t>
  </si>
  <si>
    <t>Ogólne koszty administracyjne</t>
  </si>
  <si>
    <t>General administrative expenses</t>
  </si>
  <si>
    <t>Amortyzacja</t>
  </si>
  <si>
    <t>Depreciation and amortization</t>
  </si>
  <si>
    <t>Pozostałe koszty operacyjne</t>
  </si>
  <si>
    <t>Other operating expenses</t>
  </si>
  <si>
    <t>Wynik na działalności operacyjnej</t>
  </si>
  <si>
    <t>Operating result</t>
  </si>
  <si>
    <t>Udział w zyskach/stratach jednostek stowarzyszonych</t>
  </si>
  <si>
    <t>Share in profit (loss) of associates</t>
  </si>
  <si>
    <t>Zysk (strata) brutto</t>
  </si>
  <si>
    <t>Profit (loss) before income tax</t>
  </si>
  <si>
    <t>Podatek dochodowy</t>
  </si>
  <si>
    <t>Income tax expense</t>
  </si>
  <si>
    <t>Zysk (strata) netto</t>
  </si>
  <si>
    <t>Net profit (loss) for the period</t>
  </si>
  <si>
    <t>– przypadający na akcjonariuszy Grupy</t>
  </si>
  <si>
    <t>– attributable to equity holders of the Group</t>
  </si>
  <si>
    <t>Zysk (strata) na jedną akcję
(wyrażony w PLN na jedną akcję)</t>
  </si>
  <si>
    <t>Earnings per share 
(in PLN per share)</t>
  </si>
  <si>
    <t>tys. zł, kwartalnie</t>
  </si>
  <si>
    <t>PLN thousand, quarterly basis</t>
  </si>
  <si>
    <t>Zmiana kw/kw</t>
  </si>
  <si>
    <t>IIQ 2015</t>
  </si>
  <si>
    <t>IQ 2015</t>
  </si>
  <si>
    <t>IVQ 2014</t>
  </si>
  <si>
    <t>IIIQ 2014</t>
  </si>
  <si>
    <t>IIQ 2014</t>
  </si>
  <si>
    <t>IQ 2014</t>
  </si>
  <si>
    <t>Change q/q</t>
  </si>
  <si>
    <t xml:space="preserve">Wynik na rachunkowości zabezpieczeń </t>
  </si>
  <si>
    <t>Net impairment losses on financial assets 
and contingent liabilities</t>
  </si>
  <si>
    <t xml:space="preserve">Amortyzacja </t>
  </si>
  <si>
    <t>Zysk (strata) na jedną akcję 
(wyrażony w PLN na jedną akcję)</t>
  </si>
  <si>
    <t>Skonsolidowane sprawozdanie z całkowitych dochodów</t>
  </si>
  <si>
    <t>Consolidated statement of comprehensive income</t>
  </si>
  <si>
    <t>Zysk (strata) netto za okres</t>
  </si>
  <si>
    <t>Inne całkowite dochody</t>
  </si>
  <si>
    <t>Other comprehensive income</t>
  </si>
  <si>
    <t>Pozycje, które zostaną następnie przeklasyfikowane na zyski lub straty po spełnieniu określonych warunków</t>
  </si>
  <si>
    <t>Items that are or may be reclassified 
subsequently to profit or loss</t>
  </si>
  <si>
    <t>Wycena aktywów finansowych dostępnych do sprzedaży</t>
  </si>
  <si>
    <t xml:space="preserve">Net change in valuation of available for sale financial assets </t>
  </si>
  <si>
    <t>Wycena instrumentów pochodnych zabezpieczających przyszłe przepływy pieniężne</t>
  </si>
  <si>
    <t>Net change in valuation of cash flow hedges</t>
  </si>
  <si>
    <t>Podatek odroczony</t>
  </si>
  <si>
    <t>Deferred tax</t>
  </si>
  <si>
    <t>Pozycje, które nie zostaną przeklasyfikowane na zyski lub straty</t>
  </si>
  <si>
    <t>Items that will not be reclassified to profit or loss</t>
  </si>
  <si>
    <t>Wycena metodą aktuarialną świadczeń pracowniczych</t>
  </si>
  <si>
    <t>Actuarial valuation of employee benefits</t>
  </si>
  <si>
    <t>Inne całkowite dochody (netto)</t>
  </si>
  <si>
    <t>Other comprehensive income (net of tax)</t>
  </si>
  <si>
    <t xml:space="preserve">Całkowite dochody ogółem </t>
  </si>
  <si>
    <t>Total comprehensive income for the period</t>
  </si>
  <si>
    <t>- przypadające na akcjonariuszy Grupy</t>
  </si>
  <si>
    <t>- attributable to equity holders of the Group</t>
  </si>
  <si>
    <t>Wynik z tytułu odsetek</t>
  </si>
  <si>
    <t>Net interest income</t>
  </si>
  <si>
    <t>Należności od banków</t>
  </si>
  <si>
    <t>Loans and advances to banks</t>
  </si>
  <si>
    <t>W rachunku bieżącym udzielone klientom</t>
  </si>
  <si>
    <t>Loans and advances to customers in current accounts</t>
  </si>
  <si>
    <t>Kredyty i pożyczki udzielone klientom, w tym:</t>
  </si>
  <si>
    <t>Loans and advances to customers, in this:</t>
  </si>
  <si>
    <t>– przedsiębiorstwa</t>
  </si>
  <si>
    <t>– corporate</t>
  </si>
  <si>
    <t>– gospodarstwa domowe</t>
  </si>
  <si>
    <t>– households</t>
  </si>
  <si>
    <t>– instytucje sektora budżetowego</t>
  </si>
  <si>
    <t>– budget entities</t>
  </si>
  <si>
    <t>– pozostałe podmioty</t>
  </si>
  <si>
    <t>– other entities</t>
  </si>
  <si>
    <t>Instrumenty zabezpieczające i zabezpieczane</t>
  </si>
  <si>
    <t>Hedging instruments and hedged items</t>
  </si>
  <si>
    <t>Zakupione papiery wartościowe z otrzymanym przyrzeczeniem odkupu</t>
  </si>
  <si>
    <t>Reverse repo transactions</t>
  </si>
  <si>
    <t>Dłużne papiery wartościowe, w tym:</t>
  </si>
  <si>
    <t>Debt securities, in this:</t>
  </si>
  <si>
    <t>– przeznaczone do obrotu</t>
  </si>
  <si>
    <t>– held for trading</t>
  </si>
  <si>
    <t>– dostępne do sprzedaży</t>
  </si>
  <si>
    <t>– available for sale</t>
  </si>
  <si>
    <t>Koszty odsetek</t>
  </si>
  <si>
    <t xml:space="preserve">Zobowiązania wobec banków </t>
  </si>
  <si>
    <t>Amounts due to banks</t>
  </si>
  <si>
    <t>Zobowiązania z tytułu emisji dłużnych papierów wartościowych</t>
  </si>
  <si>
    <t>Debt securities issued</t>
  </si>
  <si>
    <t xml:space="preserve">Zobowiązania wobec klientów, w tym: </t>
  </si>
  <si>
    <t>Amounts due to customers:</t>
  </si>
  <si>
    <t>Sprzedane papiery wartościowe z udzielonym przyrzeczeniem odkupu</t>
  </si>
  <si>
    <t>Repo transactions</t>
  </si>
  <si>
    <t>Przychody z tytułu opłat i prowizji:</t>
  </si>
  <si>
    <t>– od kredytów i pożyczek</t>
  </si>
  <si>
    <t>– loans and advances</t>
  </si>
  <si>
    <t xml:space="preserve">– od operacji rozliczeniowych </t>
  </si>
  <si>
    <t>– settlements</t>
  </si>
  <si>
    <t>– od obsługi rachunków</t>
  </si>
  <si>
    <t>– account maintenance</t>
  </si>
  <si>
    <t>– od zobowiązań gwarancyjnych</t>
  </si>
  <si>
    <t>– guarantee commitments</t>
  </si>
  <si>
    <t>– od operacji brokerskich</t>
  </si>
  <si>
    <t>– brokerage operations</t>
  </si>
  <si>
    <t>– od kart płatniczych</t>
  </si>
  <si>
    <t>– payment cards</t>
  </si>
  <si>
    <t>– od sprzedaży produktów ubezpieczeniowych</t>
  </si>
  <si>
    <t>– insurance activity</t>
  </si>
  <si>
    <t>– z tytułu zarządzania aktywami</t>
  </si>
  <si>
    <t>– asset management</t>
  </si>
  <si>
    <t>– pozostałe</t>
  </si>
  <si>
    <t xml:space="preserve">– other </t>
  </si>
  <si>
    <t>Koszty z tytułu opłat i prowizji:</t>
  </si>
  <si>
    <t>– od otrzymanych kredytów i pożyczek</t>
  </si>
  <si>
    <t>– other</t>
  </si>
  <si>
    <t>Zysk na sprzedaży lub likwidacji środków trwałych, 
wartości niematerialnych</t>
  </si>
  <si>
    <t xml:space="preserve">Profit on sale or liquidation of property, plant 
and equipment, intangible assets </t>
  </si>
  <si>
    <t>Zysk z tytułu sprzedaży towarów i usług</t>
  </si>
  <si>
    <t>Sales of goods and services</t>
  </si>
  <si>
    <t xml:space="preserve">Rozwiązanie rezerw na sprawy sporne
i pozostałe zobowiązania </t>
  </si>
  <si>
    <t>Release of provisions for litigation and claims, 
and other liabilities</t>
  </si>
  <si>
    <t>Z tytułu odzyskania kosztów windykacji</t>
  </si>
  <si>
    <t xml:space="preserve">Recovery of debt collection costs </t>
  </si>
  <si>
    <t>Z tytułu odzyskanych należności przedawnionych, umorzonych i nieściągalnych oraz spłaty należności wyłączonych ze skonsolidowanego sprawozdania z sytuacji finansowej</t>
  </si>
  <si>
    <t>Recovery of overdue debts, redeemed receivables, noncollectible debts and payment of receivables that were excluded from the consolidated statement of financial position</t>
  </si>
  <si>
    <t>Wycena nieruchomości inwestycyjnej</t>
  </si>
  <si>
    <t>Valuation of investment property</t>
  </si>
  <si>
    <t>Przychody z działalności leasingowej</t>
  </si>
  <si>
    <t>Income from leasing operations</t>
  </si>
  <si>
    <t>Inne przychody operacyjne</t>
  </si>
  <si>
    <t xml:space="preserve">Other </t>
  </si>
  <si>
    <t>Pozostałe przychody operacyjne, razem</t>
  </si>
  <si>
    <t>Total other operating income</t>
  </si>
  <si>
    <t>Z tytułu odzyskanych należności przedawnionych, umorzonych i nieściągalnych oraz spłaty należności wyłączonych ze skonsolidowanego sprawozdania z sytuacji finansowej</t>
  </si>
  <si>
    <t>Ogólne koszty administracyjne i amortyzacja</t>
  </si>
  <si>
    <t>General administrative expenses, amortization and depreciation</t>
  </si>
  <si>
    <t xml:space="preserve">Koszty pracownicze, w tym: </t>
  </si>
  <si>
    <t xml:space="preserve">Personnel expenses, in this: </t>
  </si>
  <si>
    <t>Koszty marketingu</t>
  </si>
  <si>
    <t>Marketing</t>
  </si>
  <si>
    <t>Koszty informatyczne i telekomunikacyjne</t>
  </si>
  <si>
    <t>IT and telecom costs</t>
  </si>
  <si>
    <t xml:space="preserve">Czynsze </t>
  </si>
  <si>
    <t xml:space="preserve">Rental expenses </t>
  </si>
  <si>
    <t>Pozostałe koszty rzeczowe</t>
  </si>
  <si>
    <t>Other non-personnel expenses</t>
  </si>
  <si>
    <t>Pozostałe usługi obce</t>
  </si>
  <si>
    <t>Other external services</t>
  </si>
  <si>
    <t>Podróże służbowe</t>
  </si>
  <si>
    <t>Business travels</t>
  </si>
  <si>
    <t>Koszty bankomatów i obsługi gotówkowej</t>
  </si>
  <si>
    <t>ATM and cash handling costs</t>
  </si>
  <si>
    <t>Koszty outsourcingu w działalności leasingowej</t>
  </si>
  <si>
    <t>Costs of outsourcing services related to leasing operations</t>
  </si>
  <si>
    <t xml:space="preserve">Opłata na Bankowy Fundusz Gwarancyjny </t>
  </si>
  <si>
    <t>Bank Guarantee Fund fee</t>
  </si>
  <si>
    <t>Opłata na koszty nadzoru (KNF)</t>
  </si>
  <si>
    <t>Polish Financial Supervision Authority fee</t>
  </si>
  <si>
    <t>Ogólne koszty administracyjne, razem</t>
  </si>
  <si>
    <t>Total general administrative expenses</t>
  </si>
  <si>
    <t xml:space="preserve">Rzeczowe aktywa trwałe </t>
  </si>
  <si>
    <t>Property, plant and equipment</t>
  </si>
  <si>
    <t>Wartości niematerialne</t>
  </si>
  <si>
    <t>Intangible assets</t>
  </si>
  <si>
    <t>Odpisy z tytułu utraty wartości na wartości niematerialne</t>
  </si>
  <si>
    <t>Impairment allowances on intangible assets</t>
  </si>
  <si>
    <t>Odpisy z tytułu utraty wartości na inwestycje</t>
  </si>
  <si>
    <t>Impairment allowances on investments</t>
  </si>
  <si>
    <t>Amortyzacja, razem</t>
  </si>
  <si>
    <t>Total depreciation and amortization</t>
  </si>
  <si>
    <t>Ogólne koszty administracyjne i amortyzacja, razem</t>
  </si>
  <si>
    <t>Total general administrative expenses, depreciation and amortisation</t>
  </si>
  <si>
    <t>w tym:  koszty rezerwy na restrukturyzację</t>
  </si>
  <si>
    <t>of which: restructuring provisions</t>
  </si>
  <si>
    <t>Strata na sprzedaży lub likwidacji środków trwałych, wartości niematerialnych</t>
  </si>
  <si>
    <t>Loss on sale or liquidation of property,
plant and equipment, intangible assets</t>
  </si>
  <si>
    <t>Z tytułu utworzonych odpisów aktualizujących wartość pozostałych należności</t>
  </si>
  <si>
    <r>
      <t>Impairment charges on other receivables</t>
    </r>
    <r>
      <rPr>
        <sz val="8"/>
        <color indexed="8"/>
        <rFont val="ArialNarrow"/>
      </rPr>
      <t xml:space="preserve"> </t>
    </r>
  </si>
  <si>
    <t>Z tytułu windykacji należności</t>
  </si>
  <si>
    <t>Debt collection</t>
  </si>
  <si>
    <t>Z tytuły przekazanych darowizn</t>
  </si>
  <si>
    <t>Donations made</t>
  </si>
  <si>
    <t>Koszty z działalności leasingowej</t>
  </si>
  <si>
    <t>Costs of leasing operations</t>
  </si>
  <si>
    <t xml:space="preserve">Investment property valuation </t>
  </si>
  <si>
    <t>Other</t>
  </si>
  <si>
    <t>Pozostałe koszty operacyjne, razem</t>
  </si>
  <si>
    <t>Total other operating expenses</t>
  </si>
  <si>
    <t xml:space="preserve">Strata na sprzedaży lub likwidacji środków trwałych, wartości niematerialnych </t>
  </si>
  <si>
    <t xml:space="preserve">Z tytułu utworzonych odpisów aktualizujących wartość pozostałych należności </t>
  </si>
  <si>
    <t>tys. zł</t>
  </si>
  <si>
    <t>PLN thousand</t>
  </si>
  <si>
    <t>Zmiana do XII/2014</t>
  </si>
  <si>
    <t>Zmiana kw./kw.</t>
  </si>
  <si>
    <t>Skonsolidowane sprawozdanie z sytuacji finansowej</t>
  </si>
  <si>
    <t>Consolidated statement of financial position</t>
  </si>
  <si>
    <t>Change to XII/2014</t>
  </si>
  <si>
    <t>AKTYWA</t>
  </si>
  <si>
    <t>ASSETS</t>
  </si>
  <si>
    <t>Kasa i środki w Banku Centralnym</t>
  </si>
  <si>
    <t>Cash and balances with the Central Bank</t>
  </si>
  <si>
    <t>Należności z tytułu zakupionych papierów wartościowych 
z otrzymanym przyrzeczeniem odkupu</t>
  </si>
  <si>
    <t xml:space="preserve">Reverse repo transactions </t>
  </si>
  <si>
    <t>Papiery wartościowe przeznaczone do obrotu</t>
  </si>
  <si>
    <t>Debt securities held for trading</t>
  </si>
  <si>
    <t>Pochodne instrumenty finansowe</t>
  </si>
  <si>
    <t>Derivative financial instruments</t>
  </si>
  <si>
    <t>Instrumenty zabezpieczające</t>
  </si>
  <si>
    <t>Hedging instruments</t>
  </si>
  <si>
    <t>Kredyty i pożyczki udzielone klientom</t>
  </si>
  <si>
    <t>Loans and advances to customers</t>
  </si>
  <si>
    <t>Aktywa finansowe dostępne do sprzedaży</t>
  </si>
  <si>
    <t>Available for sale financial assets</t>
  </si>
  <si>
    <t>Pozostałe dłużne papiery wartościowe</t>
  </si>
  <si>
    <t>Other debt securities</t>
  </si>
  <si>
    <t>Nieruchomości inwestycyjne</t>
  </si>
  <si>
    <t>Investment property</t>
  </si>
  <si>
    <t>Inwestycje w jednostkach stowarzyszonych</t>
  </si>
  <si>
    <t>Investments in associates</t>
  </si>
  <si>
    <t xml:space="preserve">Wartości niematerialne </t>
  </si>
  <si>
    <t xml:space="preserve">Intangible assets </t>
  </si>
  <si>
    <t>Rzeczowe aktywa trwałe</t>
  </si>
  <si>
    <t>Aktywa z tytułu odroczonego podatku dochodowego</t>
  </si>
  <si>
    <t>Deferred tax assets</t>
  </si>
  <si>
    <t>Należności z tytułu bieżącego podatku dochodowego</t>
  </si>
  <si>
    <t xml:space="preserve">Current tax assets  </t>
  </si>
  <si>
    <t>Inne aktywa</t>
  </si>
  <si>
    <t>Other assets</t>
  </si>
  <si>
    <t>AKTYWA RAZEM</t>
  </si>
  <si>
    <t>TOTAL ASSETS</t>
  </si>
  <si>
    <t>ZOBOWIĄZANIA</t>
  </si>
  <si>
    <t>LIABILITIES</t>
  </si>
  <si>
    <t>Zobowiązania wobec banków</t>
  </si>
  <si>
    <t>Zobowiązania z tytułu sprzedanych papierów wartościowych 
z udzielonym przyrzeczeniem odkupu</t>
  </si>
  <si>
    <t>Różnice z zabezpieczenia wartości godziwej przed ryzykiem stopy procentowej przypadające na pozycje zabezpieczane</t>
  </si>
  <si>
    <t>Differences resulting from fair value hedges against interest rate risk attributable to hedged items</t>
  </si>
  <si>
    <t>Zobowiązania finansowe przeznaczone do obrotu</t>
  </si>
  <si>
    <t xml:space="preserve">Financial liabilities held for trading </t>
  </si>
  <si>
    <t xml:space="preserve">Pochodne instrumenty finansowe </t>
  </si>
  <si>
    <t>Zobowiązania wobec klientów</t>
  </si>
  <si>
    <t>Amounts due to customers</t>
  </si>
  <si>
    <t>Zobowiązania podporządkowane</t>
  </si>
  <si>
    <t>Subordinated liabilities</t>
  </si>
  <si>
    <t>Pozostałe zobowiązania</t>
  </si>
  <si>
    <t>Other liabilities</t>
  </si>
  <si>
    <t>Rezerwa z tytułu odroczonego podatku dochodowego</t>
  </si>
  <si>
    <t xml:space="preserve">Provision for deferred tax </t>
  </si>
  <si>
    <r>
      <t xml:space="preserve">Zobowiązania z tytułu </t>
    </r>
    <r>
      <rPr>
        <sz val="10"/>
        <color theme="1"/>
        <rFont val="Tahoma"/>
        <family val="2"/>
        <charset val="238"/>
      </rPr>
      <t>bieżącego podatku dochodowego</t>
    </r>
  </si>
  <si>
    <t>Deferred tax liabilities</t>
  </si>
  <si>
    <t>Rezerwy</t>
  </si>
  <si>
    <t>Provisions</t>
  </si>
  <si>
    <t>Zobowiązania z tytułu świadczeń pracowniczych</t>
  </si>
  <si>
    <t xml:space="preserve">Liabilities arising from employee benefits </t>
  </si>
  <si>
    <t>---</t>
  </si>
  <si>
    <t>ZOBOWIĄZANIA RAZEM</t>
  </si>
  <si>
    <t>TOTAL LIABILITIES</t>
  </si>
  <si>
    <t>KAPITAŁ WŁASNY</t>
  </si>
  <si>
    <t>EQUITY</t>
  </si>
  <si>
    <t>Kapitał akcyjny</t>
  </si>
  <si>
    <t>Share capital</t>
  </si>
  <si>
    <t>Kapitał zapasowy</t>
  </si>
  <si>
    <t>Other supplementary capital</t>
  </si>
  <si>
    <t>Pozostałe kapitały rezerwowe</t>
  </si>
  <si>
    <t>Other reserve capital</t>
  </si>
  <si>
    <t>Kapitał z aktualizacji wyceny</t>
  </si>
  <si>
    <t>Revaluation reserve</t>
  </si>
  <si>
    <t>Zyski zatrzymane:</t>
  </si>
  <si>
    <t>Retained earnings</t>
  </si>
  <si>
    <t xml:space="preserve">    - wynik z lat ubiegłych oraz niepodzielony wynik finansowy</t>
  </si>
  <si>
    <t xml:space="preserve">   - retained profit</t>
  </si>
  <si>
    <t xml:space="preserve">    - wynik bieżącego okresu</t>
  </si>
  <si>
    <t xml:space="preserve">   - net profit for the period</t>
  </si>
  <si>
    <t>KAPITAŁ WŁASNY RAZEM</t>
  </si>
  <si>
    <t>TOTAL EQUITY</t>
  </si>
  <si>
    <t>ZOBOWIĄZANIA I KAPITAŁ WŁASNY RAZEM</t>
  </si>
  <si>
    <t>TOTAL LIABILITIES AND EQUITY</t>
  </si>
  <si>
    <t>W rachunku bieżącym:</t>
  </si>
  <si>
    <t>Current accounts:</t>
  </si>
  <si>
    <t>- corporate</t>
  </si>
  <si>
    <t>– gospodarstwa domowe:</t>
  </si>
  <si>
    <t>- households:</t>
  </si>
  <si>
    <t xml:space="preserve">        – klienci indywidualni</t>
  </si>
  <si>
    <t xml:space="preserve">     - individual customers</t>
  </si>
  <si>
    <t xml:space="preserve">        – przedsiębiorcy indywidualni</t>
  </si>
  <si>
    <t xml:space="preserve">     - individual entrepreneurs</t>
  </si>
  <si>
    <t xml:space="preserve">        – rolnicy</t>
  </si>
  <si>
    <t xml:space="preserve">     - farmers</t>
  </si>
  <si>
    <t>- budget entities</t>
  </si>
  <si>
    <t>- other entities</t>
  </si>
  <si>
    <t>Kredyty i pożyczki:</t>
  </si>
  <si>
    <t>Non-current loans and advances:</t>
  </si>
  <si>
    <t>– przedsiębiorstwa:</t>
  </si>
  <si>
    <t>- corporate:</t>
  </si>
  <si>
    <t>– inwestycyjne</t>
  </si>
  <si>
    <t xml:space="preserve">     - investment loans </t>
  </si>
  <si>
    <t>– obrotowe</t>
  </si>
  <si>
    <t xml:space="preserve">     - revolving loans</t>
  </si>
  <si>
    <t xml:space="preserve">– pozostałe </t>
  </si>
  <si>
    <t xml:space="preserve">     - other</t>
  </si>
  <si>
    <t xml:space="preserve">     – klienci indywidualni, w tym:</t>
  </si>
  <si>
    <t xml:space="preserve">        - individual customers, in this:</t>
  </si>
  <si>
    <t xml:space="preserve">        – nieruchomości</t>
  </si>
  <si>
    <t xml:space="preserve">       - mortgage loans</t>
  </si>
  <si>
    <t xml:space="preserve">     – przedsiębiorcy indywidualni</t>
  </si>
  <si>
    <t>- individual entrepreneurs</t>
  </si>
  <si>
    <t xml:space="preserve">     – rolnicy</t>
  </si>
  <si>
    <t>- farmers</t>
  </si>
  <si>
    <t>Należności leasingowe</t>
  </si>
  <si>
    <t>Lease receivables</t>
  </si>
  <si>
    <t>Pozostałe</t>
  </si>
  <si>
    <t>Kredyty i pożyczki brutto, razem</t>
  </si>
  <si>
    <t>Total loans and advances (gross)</t>
  </si>
  <si>
    <t>Odpisy na należności (wielkość ujemna)</t>
  </si>
  <si>
    <t>Impairment allowances (negative value)</t>
  </si>
  <si>
    <t>Kredyty i pożyczki netto, razem</t>
  </si>
  <si>
    <t>Total loans and advances (net)</t>
  </si>
  <si>
    <t>Pozycja dodatkowa:</t>
  </si>
  <si>
    <t>Additional item:</t>
  </si>
  <si>
    <t>Skupione wierzytelności udzielone klientom</t>
  </si>
  <si>
    <t>Purchased receivables from customers</t>
  </si>
  <si>
    <t>Kredyty preferencyjne, brutto*</t>
  </si>
  <si>
    <t>Preferential loans, gross*</t>
  </si>
  <si>
    <t>Share of preferential loans 
in total farmers' loans</t>
  </si>
  <si>
    <t>pp</t>
  </si>
  <si>
    <t>* Kredyty i pożyczki preferencyjne (udzielane z dopłatami agencji rządowych) udzielone przedsiębiorstwom, rolnikom oraz przedsiębiorcom indywidualnym.</t>
  </si>
  <si>
    <t>* Preferential loans and advances (granted with additional payments from government agencies) granted to businesses, farmers and individual entrepreneurs.</t>
  </si>
  <si>
    <t>Kredyty i pożyczki udzielone klientom, razem</t>
  </si>
  <si>
    <t>Loans and advances to customers, total</t>
  </si>
  <si>
    <t>Loans and advances, gross</t>
  </si>
  <si>
    <t>Loans and advances, net</t>
  </si>
  <si>
    <t>Not impaired exposures</t>
  </si>
  <si>
    <t>Zaangażowanie bilansowe brutto</t>
  </si>
  <si>
    <t>Gross exposure</t>
  </si>
  <si>
    <t>Zaangażowanie bilansowe netto</t>
  </si>
  <si>
    <t>Net exposure</t>
  </si>
  <si>
    <t>Wskaźniki</t>
  </si>
  <si>
    <t>Ratios</t>
  </si>
  <si>
    <t>Amounts owed to customers</t>
  </si>
  <si>
    <t>Pozostałe podmioty finansowe:</t>
  </si>
  <si>
    <t>Other financial institutions:</t>
  </si>
  <si>
    <t>Rachunki bieżące</t>
  </si>
  <si>
    <t>Current accounts</t>
  </si>
  <si>
    <t>Depozyty terminowe</t>
  </si>
  <si>
    <t>Term deposits</t>
  </si>
  <si>
    <t>Kredyty i pożyczki otrzymane</t>
  </si>
  <si>
    <t>Loans and advances received</t>
  </si>
  <si>
    <t xml:space="preserve">Inne zobowiązania, w tym: </t>
  </si>
  <si>
    <t>Other liabilities, in this:</t>
  </si>
  <si>
    <t>– z tytułu zabezpieczeń pieniężnych</t>
  </si>
  <si>
    <t>- cash collaterals</t>
  </si>
  <si>
    <t>- other</t>
  </si>
  <si>
    <t>Klienci indywidualni:</t>
  </si>
  <si>
    <t>Individual customers:</t>
  </si>
  <si>
    <t>Klienci korporacyjni:</t>
  </si>
  <si>
    <t>Corporate:</t>
  </si>
  <si>
    <t xml:space="preserve">- other </t>
  </si>
  <si>
    <t>w tym rolnicy:</t>
  </si>
  <si>
    <t>of which farmers:</t>
  </si>
  <si>
    <t>Klienci sektora budżetowego:</t>
  </si>
  <si>
    <t>Budget entities:</t>
  </si>
  <si>
    <t>Zobowiązania wobec klientów, razem</t>
  </si>
  <si>
    <t>Total amounts due to customers</t>
  </si>
  <si>
    <t>Amounts owed to banks</t>
  </si>
  <si>
    <t>Depozyty międzybankowe</t>
  </si>
  <si>
    <t>Interbank deposits</t>
  </si>
  <si>
    <t>Inne zobowiązania</t>
  </si>
  <si>
    <t>Zobowiązania wobec banków, razem</t>
  </si>
  <si>
    <t xml:space="preserve">Total amounts due to banks </t>
  </si>
  <si>
    <t>Współczynnik kapitałowy</t>
  </si>
  <si>
    <t>Capital Adequacy Ratio</t>
  </si>
  <si>
    <t>Razem fundusze własne</t>
  </si>
  <si>
    <t>Own funds and short-term capital</t>
  </si>
  <si>
    <t>Całkowity wymóg kapitałowy</t>
  </si>
  <si>
    <t>Total capital requirement</t>
  </si>
  <si>
    <t>Łączny współczynnik kapitałowy (%)</t>
  </si>
  <si>
    <t>Capital adequacy ratio (%)</t>
  </si>
  <si>
    <t>narastająco od początku roku</t>
  </si>
  <si>
    <t>year-to-date basis</t>
  </si>
  <si>
    <t>Wskaźniki finansowe</t>
  </si>
  <si>
    <t>Financial ratios</t>
  </si>
  <si>
    <t>Stopa zwrotu z kapitału (ROE)</t>
  </si>
  <si>
    <t>Return on Equity (ROE)</t>
  </si>
  <si>
    <t>Stopa zwrotu z aktywów (ROA)</t>
  </si>
  <si>
    <t>Return on Assets (ROA)</t>
  </si>
  <si>
    <t>Marża odsetkowa netto (NIM)</t>
  </si>
  <si>
    <t>Net Interest Margin (NIM)</t>
  </si>
  <si>
    <t>Koszty / Dochody (C/I)</t>
  </si>
  <si>
    <t>Cost / Income (C/I)</t>
  </si>
  <si>
    <t>Koszty ryzyka kredytowego (CoC)</t>
  </si>
  <si>
    <t>Cost of Credit Risk (CoC)</t>
  </si>
  <si>
    <t>Kredyty brutto / Depozyty (L/D)</t>
  </si>
  <si>
    <t>Gross loans / Deposits (L/D)</t>
  </si>
  <si>
    <t>Kredyty brutto / Razem źródła finansowania*</t>
  </si>
  <si>
    <t>Gross loans / Total funding sources*</t>
  </si>
  <si>
    <t>* Źródła finansowania obejmują depozyty klientów, kredyty w bankach, oraz obligacje własne</t>
  </si>
  <si>
    <t>* Total funding sources cover clients' deposits, loans from banks and own bonds</t>
  </si>
  <si>
    <t>w etatach</t>
  </si>
  <si>
    <t xml:space="preserve">in FTE </t>
  </si>
  <si>
    <t>Zatrudnienie w Banku</t>
  </si>
  <si>
    <t>Staffing in Bank stand-alone</t>
  </si>
  <si>
    <t>Centrala</t>
  </si>
  <si>
    <t>Head Office</t>
  </si>
  <si>
    <t>Sieć</t>
  </si>
  <si>
    <t>Network</t>
  </si>
  <si>
    <t>Razem</t>
  </si>
  <si>
    <t xml:space="preserve">Total </t>
  </si>
  <si>
    <t>stan na koniec okresu</t>
  </si>
  <si>
    <t>as at period-end</t>
  </si>
  <si>
    <t>Sieć placówek</t>
  </si>
  <si>
    <t>Oddziały operacyjne/Oddziały wiodące*</t>
  </si>
  <si>
    <t>Operating branches/Leading branches*</t>
  </si>
  <si>
    <t>Oddziały podległe/Oddziały*</t>
  </si>
  <si>
    <t>Subordinate branches/Branches*</t>
  </si>
  <si>
    <t>Total</t>
  </si>
  <si>
    <t xml:space="preserve">* Po połączeniu zmieniła się klasyfikacja oddziałów na: Oddziały Wiodące (78) i Oddziały (523); łącznie wg stanu na 30.06.2015r. - 601 oddziałów </t>
  </si>
  <si>
    <t>* After the merger the branch classification has been changed into: Leading Branches (78) and Branches (523); as at the end of June 2015 601 branches in total</t>
  </si>
  <si>
    <t>Podstawowe dane finansowe 
Grupy Kapitałowej Banku BGŻ BNP Paribas S.A.*</t>
  </si>
  <si>
    <t>Key financial data of 
Bank BGŻ BNP Paribas S.A. Group*</t>
  </si>
  <si>
    <r>
      <rPr>
        <b/>
        <sz val="11"/>
        <color theme="0"/>
        <rFont val="Tahoma"/>
        <family val="2"/>
        <charset val="238"/>
      </rPr>
      <t xml:space="preserve">  </t>
    </r>
    <r>
      <rPr>
        <b/>
        <u/>
        <sz val="11"/>
        <color theme="0"/>
        <rFont val="Tahoma"/>
        <family val="2"/>
        <charset val="238"/>
      </rPr>
      <t>Spis treści</t>
    </r>
  </si>
  <si>
    <r>
      <rPr>
        <b/>
        <sz val="11"/>
        <color theme="0"/>
        <rFont val="Tahoma"/>
        <family val="2"/>
        <charset val="238"/>
      </rPr>
      <t xml:space="preserve">  </t>
    </r>
    <r>
      <rPr>
        <b/>
        <u/>
        <sz val="11"/>
        <color theme="0"/>
        <rFont val="Tahoma"/>
        <family val="2"/>
        <charset val="238"/>
      </rPr>
      <t>Table of contents</t>
    </r>
  </si>
  <si>
    <t>Nr arkusza / Sheet no.</t>
  </si>
  <si>
    <t>(1)</t>
  </si>
  <si>
    <t>(1a)</t>
  </si>
  <si>
    <t>(2)</t>
  </si>
  <si>
    <t>(3)</t>
  </si>
  <si>
    <t>(4)</t>
  </si>
  <si>
    <t>General administrative expenses and depreciation</t>
  </si>
  <si>
    <t>(5)</t>
  </si>
  <si>
    <t>(6)</t>
  </si>
  <si>
    <t>(7)</t>
  </si>
  <si>
    <t>(8)</t>
  </si>
  <si>
    <t>Jakość portfela kredytowego</t>
  </si>
  <si>
    <t>Quality of loan portfolio</t>
  </si>
  <si>
    <t>(9)</t>
  </si>
  <si>
    <t>(10)</t>
  </si>
  <si>
    <t>(11)</t>
  </si>
  <si>
    <t>Capital adequacy ratio</t>
  </si>
  <si>
    <t>(12)</t>
  </si>
  <si>
    <t>(13)</t>
  </si>
  <si>
    <t>Zatrudnienie, liczba placówek</t>
  </si>
  <si>
    <t>Staffing and number of branches</t>
  </si>
  <si>
    <t>(14)</t>
  </si>
  <si>
    <t xml:space="preserve">* Dane za 1 półrocze 2015 r. dotyczą połączonego Banku BGŻ BNP Paribas. </t>
  </si>
  <si>
    <t>Transakcja połączenia została przeprowadzona z zastosowaniem metody wartości księgowej. Wyniki BNPP Polska zostały ujęte w skonsolidowanym wyniku Grupy prospektywnie tj. od 30.04.2015 r. Dane porównawcze za poprzednie okresy nie zostały przekształcone (dane za 1 półrocze 2014 r. dotyczą tylko dla GK Banku BGŻ).</t>
  </si>
  <si>
    <t xml:space="preserve">* Data for H1 2015 refer to the merged Bank BGŻ BNP Paribas. </t>
  </si>
  <si>
    <r>
      <t xml:space="preserve">The merger was carried out using </t>
    </r>
    <r>
      <rPr>
        <sz val="10"/>
        <color rgb="FF000000"/>
        <rFont val="Arial"/>
        <family val="2"/>
        <charset val="238"/>
      </rPr>
      <t xml:space="preserve">the book value method. </t>
    </r>
    <r>
      <rPr>
        <sz val="10"/>
        <color rgb="FF262626"/>
        <rFont val="Arial"/>
        <family val="2"/>
        <charset val="238"/>
      </rPr>
      <t>The results of the operations of BNPP Polska were recognized in the consolidated financial statements of the Capital Group of Bank BGŻ BNP Paribas prospectively, i.e. as from 30 April 2015. The Group’s comparative data for the preceding periods were not restated (data for H1 2014 refer to Bank BGŻ Group alone).</t>
    </r>
  </si>
  <si>
    <t>Udział kredytów preferencyjnych
w kredytach rolników</t>
  </si>
  <si>
    <t xml:space="preserve">Z tytułu utworzenia rezerw na restrukturyzację majątku, sprawy sporne i pozostałe zobowiązania </t>
  </si>
  <si>
    <t xml:space="preserve">Provisions for restructuring of assets,
litigation and claims, and other liabilities </t>
  </si>
  <si>
    <t>Udział ekspozycji z rozpoznaną utratą wartości 
w portfelu kredytowym brutto</t>
  </si>
  <si>
    <t>Pokrycie odpisami ekspozycji z rozpoznaną utratą wartości</t>
  </si>
  <si>
    <t>Impairment coverage</t>
  </si>
  <si>
    <t>Share exposures with identified impairment
 in loan portfolio, gross</t>
  </si>
  <si>
    <t>Ekspozycje bez przesłanek utraty wartości</t>
  </si>
  <si>
    <t>odpis IBNR</t>
  </si>
  <si>
    <t xml:space="preserve">Odpis z tytułu utraty wartości </t>
  </si>
  <si>
    <t xml:space="preserve">Impairment allowances </t>
  </si>
  <si>
    <t>Impairment allowances  (IBNR)</t>
  </si>
  <si>
    <t>Impaired exposures*</t>
  </si>
  <si>
    <t>Ekspozycje z rozpoznaną utrata wartości*</t>
  </si>
  <si>
    <t>* - łącznie z ekspozycjami z przesłankami utraty wartości,
 dla których nie stwierdzono utraty wartości</t>
  </si>
  <si>
    <t>* - including non-impaired exposures with indications 
of impairment</t>
  </si>
</sst>
</file>

<file path=xl/styles.xml><?xml version="1.0" encoding="utf-8"?>
<styleSheet xmlns="http://schemas.openxmlformats.org/spreadsheetml/2006/main">
  <numFmts count="12">
    <numFmt numFmtId="43" formatCode="_-* #,##0.00\ _z_ł_-;\-* #,##0.00\ _z_ł_-;_-* &quot;-&quot;??\ _z_ł_-;_-@_-"/>
    <numFmt numFmtId="164" formatCode="_(* #,##0_);_(* \(#,##0\);_(* &quot;-&quot;??_);_(@_)"/>
    <numFmt numFmtId="165" formatCode="_-* #,##0.00_-;\-* #,##0.00_-;_-* &quot;-&quot;??_-;_-@_-"/>
    <numFmt numFmtId="166" formatCode="_(* #,##0.0%_);_(* \(#,##0.0%\);_(* &quot;-&quot;??_);_(@_)"/>
    <numFmt numFmtId="167" formatCode="dd\/mm\/yyyy"/>
    <numFmt numFmtId="168" formatCode="_(* #,##0.00_);_(* \(#,##0.00\);_(* &quot;-&quot;??_);_(@_)"/>
    <numFmt numFmtId="169" formatCode="_-* #,##0_-;\-* #,##0_-;_-* &quot;-&quot;??_-;_-@_-"/>
    <numFmt numFmtId="170" formatCode="0.0%"/>
    <numFmt numFmtId="171" formatCode="_(* #,##0.000_);_(* \(#,##0.000\);_(* &quot;-&quot;??_);_(@_)"/>
    <numFmt numFmtId="172" formatCode="_(* #,##0.0000_);_(* \(#,##0.0000\);_(* &quot;-&quot;??_);_(@_)"/>
    <numFmt numFmtId="173" formatCode="_(* #,##0.0_);_(* \(#,##0.0\);_(* &quot;-&quot;??_);_(@_)"/>
    <numFmt numFmtId="174" formatCode="0.000%"/>
  </numFmts>
  <fonts count="72">
    <font>
      <sz val="11"/>
      <color theme="1"/>
      <name val="Calibri"/>
      <family val="2"/>
      <charset val="238"/>
      <scheme val="minor"/>
    </font>
    <font>
      <sz val="11"/>
      <color theme="1"/>
      <name val="Calibri"/>
      <family val="2"/>
      <charset val="238"/>
      <scheme val="minor"/>
    </font>
    <font>
      <u/>
      <sz val="9.35"/>
      <color theme="10"/>
      <name val="Czcionka tekstu podstawowego"/>
      <family val="2"/>
      <charset val="238"/>
    </font>
    <font>
      <u/>
      <sz val="9.35"/>
      <color rgb="FF177B57"/>
      <name val="Czcionka tekstu podstawowego"/>
      <family val="2"/>
      <charset val="238"/>
    </font>
    <font>
      <sz val="11"/>
      <color rgb="FF177B57"/>
      <name val="Tahoma"/>
      <family val="2"/>
      <charset val="238"/>
    </font>
    <font>
      <sz val="11"/>
      <color indexed="8"/>
      <name val="Tahoma"/>
      <family val="2"/>
      <charset val="238"/>
    </font>
    <font>
      <sz val="11"/>
      <name val="Tahoma"/>
      <family val="2"/>
      <charset val="238"/>
    </font>
    <font>
      <sz val="11"/>
      <color indexed="8"/>
      <name val="Czcionka tekstu podstawowego"/>
      <family val="2"/>
      <charset val="238"/>
    </font>
    <font>
      <sz val="10"/>
      <color indexed="8"/>
      <name val="Tahoma"/>
      <family val="2"/>
      <charset val="238"/>
    </font>
    <font>
      <i/>
      <sz val="10"/>
      <color indexed="8"/>
      <name val="Tahoma"/>
      <family val="2"/>
      <charset val="238"/>
    </font>
    <font>
      <i/>
      <sz val="10"/>
      <name val="Tahoma"/>
      <family val="2"/>
      <charset val="238"/>
    </font>
    <font>
      <b/>
      <sz val="11"/>
      <color indexed="8"/>
      <name val="Calibri"/>
      <family val="2"/>
      <charset val="238"/>
    </font>
    <font>
      <b/>
      <u/>
      <sz val="11"/>
      <color indexed="9"/>
      <name val="Calibri"/>
      <family val="2"/>
      <charset val="238"/>
    </font>
    <font>
      <b/>
      <sz val="11"/>
      <color indexed="9"/>
      <name val="Calibri"/>
      <family val="2"/>
      <charset val="238"/>
    </font>
    <font>
      <sz val="11"/>
      <color indexed="9"/>
      <name val="Tahoma"/>
      <family val="2"/>
      <charset val="238"/>
    </font>
    <font>
      <b/>
      <sz val="10"/>
      <color indexed="8"/>
      <name val="Tahoma"/>
      <family val="2"/>
      <charset val="238"/>
    </font>
    <font>
      <b/>
      <sz val="11"/>
      <color indexed="8"/>
      <name val="Tahoma"/>
      <family val="2"/>
      <charset val="238"/>
    </font>
    <font>
      <b/>
      <sz val="11"/>
      <color indexed="10"/>
      <name val="Tahoma"/>
      <family val="2"/>
      <charset val="238"/>
    </font>
    <font>
      <b/>
      <sz val="10"/>
      <color rgb="FF177B57"/>
      <name val="Tahoma"/>
      <family val="2"/>
      <charset val="238"/>
    </font>
    <font>
      <b/>
      <sz val="11"/>
      <color rgb="FF177B57"/>
      <name val="Tahoma"/>
      <family val="2"/>
      <charset val="238"/>
    </font>
    <font>
      <b/>
      <sz val="10"/>
      <color theme="0"/>
      <name val="Tahoma"/>
      <family val="2"/>
      <charset val="238"/>
    </font>
    <font>
      <b/>
      <sz val="8"/>
      <color theme="0"/>
      <name val="Tahoma"/>
      <family val="2"/>
      <charset val="238"/>
    </font>
    <font>
      <sz val="11"/>
      <color theme="0"/>
      <name val="Tahoma"/>
      <family val="2"/>
      <charset val="238"/>
    </font>
    <font>
      <sz val="9"/>
      <color theme="0"/>
      <name val="Tahoma"/>
      <family val="2"/>
      <charset val="238"/>
    </font>
    <font>
      <sz val="9"/>
      <color theme="1" tint="0.499984740745262"/>
      <name val="Tahoma"/>
      <family val="2"/>
      <charset val="238"/>
    </font>
    <font>
      <b/>
      <i/>
      <sz val="11"/>
      <color indexed="8"/>
      <name val="Tahoma"/>
      <family val="2"/>
      <charset val="238"/>
    </font>
    <font>
      <b/>
      <sz val="10"/>
      <color theme="1"/>
      <name val="Tahoma"/>
      <family val="2"/>
      <charset val="238"/>
    </font>
    <font>
      <b/>
      <sz val="10"/>
      <name val="Tahoma"/>
      <family val="2"/>
      <charset val="238"/>
    </font>
    <font>
      <b/>
      <sz val="11"/>
      <name val="Tahoma"/>
      <family val="2"/>
      <charset val="238"/>
    </font>
    <font>
      <b/>
      <i/>
      <sz val="9"/>
      <name val="Tahoma"/>
      <family val="2"/>
      <charset val="238"/>
    </font>
    <font>
      <sz val="10"/>
      <name val="Tahoma"/>
      <family val="2"/>
      <charset val="238"/>
    </font>
    <font>
      <b/>
      <i/>
      <sz val="9"/>
      <color indexed="8"/>
      <name val="Tahoma"/>
      <family val="2"/>
      <charset val="238"/>
    </font>
    <font>
      <sz val="11"/>
      <color indexed="10"/>
      <name val="Tahoma"/>
      <family val="2"/>
      <charset val="238"/>
    </font>
    <font>
      <i/>
      <sz val="10"/>
      <color rgb="FFFF0000"/>
      <name val="Tahoma"/>
      <family val="2"/>
      <charset val="238"/>
    </font>
    <font>
      <sz val="11"/>
      <color indexed="62"/>
      <name val="Tahoma"/>
      <family val="2"/>
      <charset val="238"/>
    </font>
    <font>
      <i/>
      <sz val="8"/>
      <name val="Tahoma"/>
      <family val="2"/>
      <charset val="238"/>
    </font>
    <font>
      <i/>
      <sz val="10"/>
      <color rgb="FF177B57"/>
      <name val="Tahoma"/>
      <family val="2"/>
      <charset val="238"/>
    </font>
    <font>
      <b/>
      <sz val="11"/>
      <color rgb="FF177B57"/>
      <name val="Calibri"/>
      <family val="2"/>
      <charset val="238"/>
    </font>
    <font>
      <sz val="10"/>
      <color theme="1"/>
      <name val="Tahoma"/>
      <family val="2"/>
      <charset val="238"/>
    </font>
    <font>
      <sz val="11"/>
      <color rgb="FF177B57"/>
      <name val="Czcionka tekstu podstawowego"/>
      <family val="2"/>
      <charset val="238"/>
    </font>
    <font>
      <i/>
      <u/>
      <sz val="9.35"/>
      <color theme="10"/>
      <name val="Czcionka tekstu podstawowego"/>
      <family val="2"/>
      <charset val="238"/>
    </font>
    <font>
      <i/>
      <sz val="11"/>
      <color indexed="8"/>
      <name val="Tahoma"/>
      <family val="2"/>
      <charset val="238"/>
    </font>
    <font>
      <sz val="8"/>
      <color indexed="8"/>
      <name val="ArialNarrow"/>
    </font>
    <font>
      <u/>
      <sz val="9.35"/>
      <color indexed="12"/>
      <name val="Tahoma"/>
      <family val="2"/>
      <charset val="238"/>
    </font>
    <font>
      <sz val="11"/>
      <color indexed="8"/>
      <name val="Calibri"/>
      <family val="2"/>
      <charset val="238"/>
    </font>
    <font>
      <b/>
      <sz val="11"/>
      <name val="Calibri"/>
      <family val="2"/>
      <charset val="238"/>
    </font>
    <font>
      <b/>
      <sz val="11"/>
      <color indexed="8"/>
      <name val="Czcionka tekstu podstawowego"/>
      <family val="2"/>
      <charset val="238"/>
    </font>
    <font>
      <b/>
      <sz val="11"/>
      <color rgb="FF177B57"/>
      <name val="Czcionka tekstu podstawowego"/>
      <family val="2"/>
      <charset val="238"/>
    </font>
    <font>
      <b/>
      <i/>
      <u/>
      <sz val="10"/>
      <color indexed="8"/>
      <name val="Tahoma"/>
      <family val="2"/>
      <charset val="238"/>
    </font>
    <font>
      <b/>
      <i/>
      <u/>
      <sz val="10"/>
      <name val="Tahoma"/>
      <family val="2"/>
      <charset val="238"/>
    </font>
    <font>
      <i/>
      <sz val="8"/>
      <color indexed="8"/>
      <name val="Tahoma"/>
      <family val="2"/>
      <charset val="238"/>
    </font>
    <font>
      <sz val="10"/>
      <color indexed="48"/>
      <name val="Tahoma"/>
      <family val="2"/>
      <charset val="238"/>
    </font>
    <font>
      <sz val="11"/>
      <color indexed="10"/>
      <name val="Czcionka tekstu podstawowego"/>
      <family val="2"/>
      <charset val="238"/>
    </font>
    <font>
      <sz val="11"/>
      <name val="Czcionka tekstu podstawowego"/>
      <family val="2"/>
      <charset val="238"/>
    </font>
    <font>
      <b/>
      <u/>
      <sz val="10"/>
      <color indexed="8"/>
      <name val="Tahoma"/>
      <family val="2"/>
      <charset val="238"/>
    </font>
    <font>
      <sz val="10"/>
      <color indexed="8"/>
      <name val="Arial"/>
      <family val="2"/>
      <charset val="238"/>
    </font>
    <font>
      <b/>
      <u/>
      <sz val="10"/>
      <name val="Tahoma"/>
      <family val="2"/>
      <charset val="238"/>
    </font>
    <font>
      <b/>
      <sz val="12"/>
      <color indexed="8"/>
      <name val="Calibri"/>
      <family val="2"/>
      <charset val="238"/>
    </font>
    <font>
      <sz val="12"/>
      <color indexed="8"/>
      <name val="Calibri"/>
      <family val="2"/>
      <charset val="238"/>
    </font>
    <font>
      <b/>
      <sz val="12"/>
      <color rgb="FF177B57"/>
      <name val="Calibri"/>
      <family val="2"/>
      <charset val="238"/>
    </font>
    <font>
      <b/>
      <sz val="10"/>
      <color indexed="62"/>
      <name val="Tahoma"/>
      <family val="2"/>
      <charset val="238"/>
    </font>
    <font>
      <sz val="10"/>
      <color rgb="FF177B57"/>
      <name val="Czcionka tekstu podstawowego"/>
      <family val="2"/>
      <charset val="238"/>
    </font>
    <font>
      <sz val="11"/>
      <color rgb="FFFF0000"/>
      <name val="Tahoma"/>
      <family val="2"/>
      <charset val="238"/>
    </font>
    <font>
      <sz val="10"/>
      <color indexed="62"/>
      <name val="Tahoma"/>
      <family val="2"/>
      <charset val="238"/>
    </font>
    <font>
      <sz val="9"/>
      <name val="Tahoma"/>
      <family val="2"/>
      <charset val="238"/>
    </font>
    <font>
      <b/>
      <sz val="14"/>
      <color indexed="8"/>
      <name val="Tahoma"/>
      <family val="2"/>
      <charset val="238"/>
    </font>
    <font>
      <b/>
      <sz val="14"/>
      <name val="Tahoma"/>
      <family val="2"/>
      <charset val="238"/>
    </font>
    <font>
      <b/>
      <u/>
      <sz val="11"/>
      <color theme="0"/>
      <name val="Tahoma"/>
      <family val="2"/>
      <charset val="238"/>
    </font>
    <font>
      <b/>
      <sz val="11"/>
      <color theme="0"/>
      <name val="Tahoma"/>
      <family val="2"/>
      <charset val="238"/>
    </font>
    <font>
      <sz val="10"/>
      <color rgb="FF177B57"/>
      <name val="Tahoma"/>
      <family val="2"/>
      <charset val="238"/>
    </font>
    <font>
      <sz val="10"/>
      <color rgb="FF000000"/>
      <name val="Arial"/>
      <family val="2"/>
      <charset val="238"/>
    </font>
    <font>
      <sz val="10"/>
      <color rgb="FF262626"/>
      <name val="Arial"/>
      <family val="2"/>
      <charset val="238"/>
    </font>
  </fonts>
  <fills count="5">
    <fill>
      <patternFill patternType="none"/>
    </fill>
    <fill>
      <patternFill patternType="gray125"/>
    </fill>
    <fill>
      <patternFill patternType="solid">
        <fgColor rgb="FF177B57"/>
        <bgColor indexed="64"/>
      </patternFill>
    </fill>
    <fill>
      <patternFill patternType="solid">
        <fgColor rgb="FFD2DCAA"/>
        <bgColor indexed="64"/>
      </patternFill>
    </fill>
    <fill>
      <patternFill patternType="solid">
        <fgColor indexed="9"/>
        <bgColor indexed="64"/>
      </patternFill>
    </fill>
  </fills>
  <borders count="19">
    <border>
      <left/>
      <right/>
      <top/>
      <bottom/>
      <diagonal/>
    </border>
    <border>
      <left/>
      <right/>
      <top/>
      <bottom style="thin">
        <color indexed="49"/>
      </bottom>
      <diagonal/>
    </border>
    <border>
      <left style="thick">
        <color indexed="9"/>
      </left>
      <right style="thick">
        <color indexed="9"/>
      </right>
      <top/>
      <bottom style="thin">
        <color indexed="49"/>
      </bottom>
      <diagonal/>
    </border>
    <border>
      <left style="thick">
        <color indexed="9"/>
      </left>
      <right/>
      <top/>
      <bottom style="thin">
        <color indexed="49"/>
      </bottom>
      <diagonal/>
    </border>
    <border>
      <left/>
      <right style="thick">
        <color theme="0"/>
      </right>
      <top style="thin">
        <color indexed="49"/>
      </top>
      <bottom/>
      <diagonal/>
    </border>
    <border>
      <left/>
      <right style="thick">
        <color theme="0"/>
      </right>
      <top/>
      <bottom/>
      <diagonal/>
    </border>
    <border>
      <left/>
      <right/>
      <top/>
      <bottom style="hair">
        <color indexed="64"/>
      </bottom>
      <diagonal/>
    </border>
    <border>
      <left/>
      <right/>
      <top/>
      <bottom style="thin">
        <color indexed="64"/>
      </bottom>
      <diagonal/>
    </border>
    <border>
      <left/>
      <right/>
      <top/>
      <bottom style="double">
        <color indexed="64"/>
      </bottom>
      <diagonal/>
    </border>
    <border>
      <left/>
      <right/>
      <top style="thin">
        <color indexed="64"/>
      </top>
      <bottom style="double">
        <color indexed="64"/>
      </bottom>
      <diagonal/>
    </border>
    <border>
      <left/>
      <right style="thick">
        <color indexed="9"/>
      </right>
      <top/>
      <bottom style="thin">
        <color indexed="49"/>
      </bottom>
      <diagonal/>
    </border>
    <border>
      <left style="thick">
        <color theme="0"/>
      </left>
      <right/>
      <top style="thin">
        <color indexed="49"/>
      </top>
      <bottom/>
      <diagonal/>
    </border>
    <border>
      <left style="thick">
        <color theme="0"/>
      </left>
      <right/>
      <top/>
      <bottom/>
      <diagonal/>
    </border>
    <border>
      <left style="thick">
        <color theme="0"/>
      </left>
      <right/>
      <top/>
      <bottom style="thin">
        <color indexed="64"/>
      </bottom>
      <diagonal/>
    </border>
    <border>
      <left style="thick">
        <color theme="0"/>
      </left>
      <right/>
      <top style="double">
        <color indexed="64"/>
      </top>
      <bottom/>
      <diagonal/>
    </border>
    <border>
      <left/>
      <right/>
      <top style="double">
        <color indexed="64"/>
      </top>
      <bottom/>
      <diagonal/>
    </border>
    <border>
      <left style="thick">
        <color theme="0"/>
      </left>
      <right/>
      <top/>
      <bottom style="double">
        <color indexed="64"/>
      </bottom>
      <diagonal/>
    </border>
    <border>
      <left style="thick">
        <color theme="0"/>
      </left>
      <right style="thick">
        <color theme="0"/>
      </right>
      <top style="thin">
        <color indexed="49"/>
      </top>
      <bottom/>
      <diagonal/>
    </border>
    <border>
      <left style="thick">
        <color theme="0"/>
      </left>
      <right style="thick">
        <color theme="0"/>
      </right>
      <top/>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alignment vertical="top"/>
      <protection locked="0"/>
    </xf>
    <xf numFmtId="165" fontId="7" fillId="0" borderId="0" applyFont="0" applyFill="0" applyBorder="0" applyAlignment="0" applyProtection="0"/>
  </cellStyleXfs>
  <cellXfs count="419">
    <xf numFmtId="0" fontId="0" fillId="0" borderId="0" xfId="0"/>
    <xf numFmtId="0" fontId="3" fillId="0" borderId="0" xfId="3" applyFont="1" applyAlignment="1" applyProtection="1"/>
    <xf numFmtId="3" fontId="3" fillId="0" borderId="0" xfId="3" applyNumberFormat="1" applyFont="1" applyFill="1" applyAlignment="1" applyProtection="1"/>
    <xf numFmtId="0" fontId="3" fillId="0" borderId="0" xfId="3" applyFont="1" applyFill="1" applyAlignment="1" applyProtection="1"/>
    <xf numFmtId="0" fontId="4" fillId="0" borderId="0" xfId="0" applyFont="1"/>
    <xf numFmtId="0" fontId="5" fillId="0" borderId="0" xfId="0" applyFont="1"/>
    <xf numFmtId="0" fontId="6" fillId="0" borderId="0" xfId="0" applyFont="1"/>
    <xf numFmtId="164" fontId="5" fillId="0" borderId="0" xfId="0" applyNumberFormat="1" applyFont="1"/>
    <xf numFmtId="9" fontId="8" fillId="0" borderId="0" xfId="2" applyFont="1" applyFill="1" applyBorder="1" applyAlignment="1">
      <alignment vertical="top"/>
    </xf>
    <xf numFmtId="166" fontId="8" fillId="0" borderId="0" xfId="1" applyNumberFormat="1" applyFont="1" applyFill="1" applyBorder="1" applyAlignment="1">
      <alignment vertical="top"/>
    </xf>
    <xf numFmtId="0" fontId="9" fillId="0" borderId="0" xfId="0" applyFont="1" applyAlignment="1">
      <alignment vertical="top" wrapText="1"/>
    </xf>
    <xf numFmtId="0" fontId="10" fillId="0" borderId="0" xfId="0" applyFont="1" applyAlignment="1">
      <alignment horizontal="left" vertical="top" wrapText="1"/>
    </xf>
    <xf numFmtId="0" fontId="10" fillId="0" borderId="0" xfId="0" applyFont="1" applyAlignment="1">
      <alignment horizontal="left" wrapText="1" indent="1"/>
    </xf>
    <xf numFmtId="0" fontId="12" fillId="2" borderId="1" xfId="0" applyFont="1" applyFill="1" applyBorder="1" applyAlignment="1">
      <alignment horizontal="left" vertical="center" indent="1"/>
    </xf>
    <xf numFmtId="167" fontId="13" fillId="2" borderId="2" xfId="0" applyNumberFormat="1" applyFont="1" applyFill="1" applyBorder="1" applyAlignment="1">
      <alignment horizontal="center" vertical="center" wrapText="1"/>
    </xf>
    <xf numFmtId="0" fontId="14" fillId="0" borderId="0" xfId="0" applyFont="1"/>
    <xf numFmtId="0" fontId="5" fillId="0" borderId="0" xfId="0" applyFont="1" applyAlignment="1">
      <alignment horizontal="left" indent="1"/>
    </xf>
    <xf numFmtId="0" fontId="6" fillId="3" borderId="4" xfId="0" applyFont="1" applyFill="1" applyBorder="1"/>
    <xf numFmtId="0" fontId="8" fillId="0" borderId="0" xfId="0" applyFont="1" applyFill="1" applyBorder="1" applyAlignment="1">
      <alignment horizontal="right" vertical="top" wrapText="1"/>
    </xf>
    <xf numFmtId="0" fontId="5" fillId="0" borderId="0" xfId="0" applyFont="1" applyBorder="1" applyAlignment="1">
      <alignment horizontal="center"/>
    </xf>
    <xf numFmtId="0" fontId="8" fillId="0" borderId="0" xfId="0" applyFont="1" applyAlignment="1">
      <alignment horizontal="left" vertical="top" wrapText="1" indent="1"/>
    </xf>
    <xf numFmtId="0" fontId="8" fillId="3" borderId="5" xfId="0" applyFont="1" applyFill="1" applyBorder="1" applyAlignment="1">
      <alignment horizontal="left" vertical="top" wrapText="1" indent="1"/>
    </xf>
    <xf numFmtId="164" fontId="8" fillId="0" borderId="0" xfId="1" applyNumberFormat="1" applyFont="1" applyFill="1" applyBorder="1" applyAlignment="1">
      <alignment vertical="top"/>
    </xf>
    <xf numFmtId="0" fontId="5" fillId="0" borderId="0" xfId="0" applyFont="1" applyFill="1"/>
    <xf numFmtId="164" fontId="8" fillId="0" borderId="6" xfId="1" applyNumberFormat="1" applyFont="1" applyFill="1" applyBorder="1" applyAlignment="1">
      <alignment vertical="top"/>
    </xf>
    <xf numFmtId="166" fontId="8" fillId="0" borderId="6" xfId="1" applyNumberFormat="1" applyFont="1" applyFill="1" applyBorder="1" applyAlignment="1">
      <alignment vertical="top"/>
    </xf>
    <xf numFmtId="0" fontId="15" fillId="0" borderId="0" xfId="0" applyFont="1" applyAlignment="1">
      <alignment horizontal="left" vertical="top" wrapText="1" indent="1"/>
    </xf>
    <xf numFmtId="0" fontId="15" fillId="3" borderId="5" xfId="0" applyFont="1" applyFill="1" applyBorder="1" applyAlignment="1">
      <alignment horizontal="left" vertical="top" wrapText="1" indent="1"/>
    </xf>
    <xf numFmtId="164" fontId="15" fillId="0" borderId="0" xfId="1" applyNumberFormat="1" applyFont="1" applyFill="1" applyBorder="1" applyAlignment="1">
      <alignment vertical="top"/>
    </xf>
    <xf numFmtId="0" fontId="16" fillId="0" borderId="0" xfId="0" applyFont="1" applyFill="1"/>
    <xf numFmtId="166" fontId="15" fillId="0" borderId="0" xfId="1" applyNumberFormat="1" applyFont="1" applyFill="1" applyBorder="1" applyAlignment="1">
      <alignment vertical="top"/>
    </xf>
    <xf numFmtId="0" fontId="16" fillId="0" borderId="0" xfId="0" applyFont="1"/>
    <xf numFmtId="0" fontId="17" fillId="0" borderId="0" xfId="0" applyFont="1"/>
    <xf numFmtId="164" fontId="8" fillId="0" borderId="7" xfId="1" applyNumberFormat="1" applyFont="1" applyFill="1" applyBorder="1" applyAlignment="1">
      <alignment vertical="top"/>
    </xf>
    <xf numFmtId="166" fontId="8" fillId="0" borderId="7" xfId="1" applyNumberFormat="1" applyFont="1" applyFill="1" applyBorder="1" applyAlignment="1">
      <alignment vertical="top"/>
    </xf>
    <xf numFmtId="168" fontId="5" fillId="0" borderId="0" xfId="0" applyNumberFormat="1" applyFont="1"/>
    <xf numFmtId="164" fontId="8" fillId="0" borderId="8" xfId="1" applyNumberFormat="1" applyFont="1" applyFill="1" applyBorder="1" applyAlignment="1">
      <alignment vertical="top"/>
    </xf>
    <xf numFmtId="166" fontId="8" fillId="0" borderId="8" xfId="1" applyNumberFormat="1" applyFont="1" applyFill="1" applyBorder="1" applyAlignment="1">
      <alignment vertical="top"/>
    </xf>
    <xf numFmtId="0" fontId="18" fillId="3" borderId="5" xfId="0" applyFont="1" applyFill="1" applyBorder="1" applyAlignment="1">
      <alignment horizontal="left" vertical="top" wrapText="1" indent="1"/>
    </xf>
    <xf numFmtId="164" fontId="18" fillId="0" borderId="0" xfId="1" applyNumberFormat="1" applyFont="1" applyFill="1" applyBorder="1" applyAlignment="1">
      <alignment vertical="top"/>
    </xf>
    <xf numFmtId="0" fontId="19" fillId="0" borderId="0" xfId="0" applyFont="1" applyFill="1"/>
    <xf numFmtId="166" fontId="18" fillId="0" borderId="0" xfId="1" applyNumberFormat="1" applyFont="1" applyFill="1" applyBorder="1" applyAlignment="1">
      <alignment vertical="top"/>
    </xf>
    <xf numFmtId="0" fontId="8" fillId="0" borderId="0" xfId="0" quotePrefix="1" applyFont="1" applyAlignment="1">
      <alignment horizontal="left" vertical="top" wrapText="1" indent="1"/>
    </xf>
    <xf numFmtId="165" fontId="15" fillId="0" borderId="0" xfId="4" applyNumberFormat="1" applyFont="1" applyFill="1" applyBorder="1" applyAlignment="1">
      <alignment vertical="top"/>
    </xf>
    <xf numFmtId="168" fontId="15" fillId="0" borderId="0" xfId="1" applyNumberFormat="1" applyFont="1" applyFill="1" applyBorder="1" applyAlignment="1">
      <alignment vertical="top"/>
    </xf>
    <xf numFmtId="0" fontId="20" fillId="0" borderId="0" xfId="0" applyFont="1" applyAlignment="1">
      <alignment wrapText="1"/>
    </xf>
    <xf numFmtId="165" fontId="20" fillId="0" borderId="0" xfId="1" applyNumberFormat="1" applyFont="1" applyFill="1" applyBorder="1" applyAlignment="1">
      <alignment vertical="top"/>
    </xf>
    <xf numFmtId="169" fontId="21" fillId="0" borderId="0" xfId="1" applyNumberFormat="1" applyFont="1" applyFill="1" applyBorder="1" applyAlignment="1">
      <alignment vertical="top"/>
    </xf>
    <xf numFmtId="0" fontId="22" fillId="0" borderId="0" xfId="0" applyFont="1"/>
    <xf numFmtId="164" fontId="22" fillId="0" borderId="0" xfId="0" applyNumberFormat="1" applyFont="1"/>
    <xf numFmtId="170" fontId="23" fillId="0" borderId="0" xfId="2" applyNumberFormat="1" applyFont="1"/>
    <xf numFmtId="170" fontId="24" fillId="0" borderId="0" xfId="2" applyNumberFormat="1" applyFont="1"/>
    <xf numFmtId="0" fontId="25" fillId="0" borderId="0" xfId="0" applyFont="1"/>
    <xf numFmtId="0" fontId="6" fillId="3" borderId="4" xfId="0" applyFont="1" applyFill="1" applyBorder="1" applyAlignment="1">
      <alignment horizontal="left" indent="1"/>
    </xf>
    <xf numFmtId="166" fontId="8" fillId="0" borderId="0" xfId="1" applyNumberFormat="1" applyFont="1" applyFill="1" applyBorder="1" applyAlignment="1">
      <alignment horizontal="right" vertical="top"/>
    </xf>
    <xf numFmtId="166" fontId="8" fillId="0" borderId="6" xfId="1" applyNumberFormat="1" applyFont="1" applyFill="1" applyBorder="1" applyAlignment="1">
      <alignment horizontal="right" vertical="top"/>
    </xf>
    <xf numFmtId="166" fontId="15" fillId="0" borderId="0" xfId="1" applyNumberFormat="1" applyFont="1" applyFill="1" applyBorder="1" applyAlignment="1">
      <alignment horizontal="right" vertical="top"/>
    </xf>
    <xf numFmtId="166" fontId="8" fillId="0" borderId="7" xfId="1" applyNumberFormat="1" applyFont="1" applyFill="1" applyBorder="1" applyAlignment="1">
      <alignment horizontal="right" vertical="top"/>
    </xf>
    <xf numFmtId="166" fontId="8" fillId="0" borderId="8" xfId="1" applyNumberFormat="1" applyFont="1" applyFill="1" applyBorder="1" applyAlignment="1">
      <alignment horizontal="right" vertical="top"/>
    </xf>
    <xf numFmtId="166" fontId="18" fillId="0" borderId="0" xfId="1" applyNumberFormat="1" applyFont="1" applyFill="1" applyBorder="1" applyAlignment="1">
      <alignment horizontal="right" vertical="top"/>
    </xf>
    <xf numFmtId="165" fontId="26" fillId="0" borderId="0" xfId="4" applyNumberFormat="1" applyFont="1" applyFill="1" applyBorder="1" applyAlignment="1">
      <alignment vertical="top"/>
    </xf>
    <xf numFmtId="165" fontId="27" fillId="0" borderId="0" xfId="4" applyNumberFormat="1" applyFont="1" applyFill="1" applyBorder="1" applyAlignment="1">
      <alignment vertical="top"/>
    </xf>
    <xf numFmtId="0" fontId="2" fillId="0" borderId="0" xfId="3" applyFill="1" applyAlignment="1" applyProtection="1"/>
    <xf numFmtId="0" fontId="10" fillId="0" borderId="0" xfId="0" applyFont="1" applyAlignment="1">
      <alignment horizontal="left" vertical="top" wrapText="1" indent="1"/>
    </xf>
    <xf numFmtId="0" fontId="11" fillId="0" borderId="0" xfId="0" applyFont="1" applyAlignment="1"/>
    <xf numFmtId="0" fontId="12" fillId="2" borderId="1" xfId="0" applyFont="1" applyFill="1" applyBorder="1" applyAlignment="1">
      <alignment horizontal="left" vertical="center" wrapText="1"/>
    </xf>
    <xf numFmtId="0" fontId="6" fillId="0" borderId="0" xfId="0" applyFont="1" applyAlignment="1">
      <alignment vertical="center"/>
    </xf>
    <xf numFmtId="0" fontId="5" fillId="0" borderId="0" xfId="0" applyFont="1" applyAlignment="1">
      <alignment vertical="center"/>
    </xf>
    <xf numFmtId="0" fontId="6" fillId="0" borderId="0" xfId="0" applyFont="1" applyFill="1" applyAlignment="1">
      <alignment horizontal="left" indent="1"/>
    </xf>
    <xf numFmtId="166" fontId="6" fillId="0" borderId="0" xfId="0" applyNumberFormat="1" applyFont="1"/>
    <xf numFmtId="0" fontId="27" fillId="0" borderId="0" xfId="0" applyFont="1" applyFill="1" applyAlignment="1">
      <alignment horizontal="left" vertical="top" wrapText="1" indent="1"/>
    </xf>
    <xf numFmtId="0" fontId="27" fillId="3" borderId="5" xfId="0" applyFont="1" applyFill="1" applyBorder="1" applyAlignment="1">
      <alignment horizontal="left" vertical="top" wrapText="1" indent="1"/>
    </xf>
    <xf numFmtId="164" fontId="27" fillId="0" borderId="9" xfId="4" applyNumberFormat="1" applyFont="1" applyFill="1" applyBorder="1" applyAlignment="1">
      <alignment horizontal="right" vertical="top"/>
    </xf>
    <xf numFmtId="164" fontId="27" fillId="0" borderId="0" xfId="4" applyNumberFormat="1" applyFont="1" applyFill="1" applyBorder="1" applyAlignment="1">
      <alignment horizontal="right" vertical="top"/>
    </xf>
    <xf numFmtId="166" fontId="27" fillId="0" borderId="9" xfId="4" applyNumberFormat="1" applyFont="1" applyFill="1" applyBorder="1" applyAlignment="1">
      <alignment horizontal="right" vertical="top"/>
    </xf>
    <xf numFmtId="0" fontId="28" fillId="0" borderId="0" xfId="0" applyFont="1"/>
    <xf numFmtId="166" fontId="27" fillId="0" borderId="0" xfId="4" applyNumberFormat="1" applyFont="1" applyFill="1" applyBorder="1" applyAlignment="1">
      <alignment horizontal="right" vertical="top"/>
    </xf>
    <xf numFmtId="0" fontId="29" fillId="0" borderId="0" xfId="0" applyFont="1" applyFill="1" applyAlignment="1">
      <alignment horizontal="left" vertical="top" wrapText="1" indent="1"/>
    </xf>
    <xf numFmtId="0" fontId="29" fillId="3" borderId="5" xfId="0" applyFont="1" applyFill="1" applyBorder="1" applyAlignment="1">
      <alignment horizontal="left" vertical="top" wrapText="1" indent="1"/>
    </xf>
    <xf numFmtId="0" fontId="30" fillId="0" borderId="0" xfId="0" applyFont="1" applyFill="1" applyAlignment="1">
      <alignment horizontal="left" vertical="top" wrapText="1" indent="1"/>
    </xf>
    <xf numFmtId="0" fontId="30" fillId="3" borderId="5" xfId="0" applyFont="1" applyFill="1" applyBorder="1" applyAlignment="1">
      <alignment horizontal="left" vertical="top" wrapText="1" indent="1"/>
    </xf>
    <xf numFmtId="164" fontId="30" fillId="0" borderId="0" xfId="4" applyNumberFormat="1" applyFont="1" applyFill="1" applyBorder="1" applyAlignment="1">
      <alignment horizontal="right" vertical="top"/>
    </xf>
    <xf numFmtId="166" fontId="30" fillId="0" borderId="0" xfId="4" applyNumberFormat="1" applyFont="1" applyFill="1" applyBorder="1" applyAlignment="1">
      <alignment horizontal="right" vertical="top"/>
    </xf>
    <xf numFmtId="0" fontId="8" fillId="0" borderId="0" xfId="0" applyFont="1" applyFill="1" applyAlignment="1">
      <alignment horizontal="left" vertical="top" wrapText="1" indent="1"/>
    </xf>
    <xf numFmtId="164" fontId="8" fillId="0" borderId="7" xfId="4" applyNumberFormat="1" applyFont="1" applyFill="1" applyBorder="1" applyAlignment="1">
      <alignment horizontal="right" vertical="top"/>
    </xf>
    <xf numFmtId="164" fontId="8" fillId="0" borderId="0" xfId="4" applyNumberFormat="1" applyFont="1" applyFill="1" applyBorder="1" applyAlignment="1">
      <alignment horizontal="right" vertical="top"/>
    </xf>
    <xf numFmtId="166" fontId="8" fillId="0" borderId="7" xfId="4" applyNumberFormat="1" applyFont="1" applyFill="1" applyBorder="1" applyAlignment="1">
      <alignment horizontal="right" vertical="top"/>
    </xf>
    <xf numFmtId="0" fontId="31" fillId="0" borderId="0" xfId="0" applyFont="1" applyFill="1" applyAlignment="1">
      <alignment horizontal="left" vertical="top" wrapText="1" indent="1"/>
    </xf>
    <xf numFmtId="164" fontId="15" fillId="0" borderId="0" xfId="4" applyNumberFormat="1" applyFont="1" applyFill="1" applyBorder="1" applyAlignment="1">
      <alignment horizontal="right" vertical="top"/>
    </xf>
    <xf numFmtId="166" fontId="15" fillId="0" borderId="0" xfId="4" applyNumberFormat="1" applyFont="1" applyFill="1" applyBorder="1" applyAlignment="1">
      <alignment horizontal="right" vertical="top"/>
    </xf>
    <xf numFmtId="166" fontId="8" fillId="0" borderId="0" xfId="4" applyNumberFormat="1" applyFont="1" applyFill="1" applyBorder="1" applyAlignment="1">
      <alignment horizontal="right" vertical="top"/>
    </xf>
    <xf numFmtId="0" fontId="27" fillId="0" borderId="0" xfId="0" applyFont="1" applyFill="1" applyAlignment="1">
      <alignment horizontal="left" wrapText="1" indent="1"/>
    </xf>
    <xf numFmtId="0" fontId="30" fillId="3" borderId="5" xfId="0" quotePrefix="1" applyFont="1" applyFill="1" applyBorder="1" applyAlignment="1">
      <alignment horizontal="left" vertical="top" wrapText="1" indent="1"/>
    </xf>
    <xf numFmtId="0" fontId="6" fillId="0" borderId="0" xfId="0" applyFont="1" applyAlignment="1">
      <alignment horizontal="left" indent="1"/>
    </xf>
    <xf numFmtId="0" fontId="6" fillId="0" borderId="0" xfId="0" applyFont="1" applyFill="1" applyBorder="1" applyAlignment="1">
      <alignment vertical="top"/>
    </xf>
    <xf numFmtId="164" fontId="6" fillId="0" borderId="0" xfId="0" applyNumberFormat="1" applyFont="1" applyFill="1" applyBorder="1" applyAlignment="1">
      <alignment vertical="top"/>
    </xf>
    <xf numFmtId="0" fontId="6" fillId="0" borderId="0" xfId="0" applyFont="1" applyBorder="1" applyAlignment="1">
      <alignment vertical="top"/>
    </xf>
    <xf numFmtId="0" fontId="28" fillId="0" borderId="0" xfId="0" applyFont="1" applyBorder="1"/>
    <xf numFmtId="0" fontId="6" fillId="0" borderId="0" xfId="0" applyFont="1" applyBorder="1"/>
    <xf numFmtId="0" fontId="5" fillId="0" borderId="0" xfId="0" applyFont="1" applyBorder="1"/>
    <xf numFmtId="0" fontId="32" fillId="0" borderId="0" xfId="0" applyFont="1"/>
    <xf numFmtId="0" fontId="16" fillId="0" borderId="0" xfId="0" applyFont="1" applyBorder="1"/>
    <xf numFmtId="164" fontId="2" fillId="0" borderId="0" xfId="3" applyNumberFormat="1" applyFill="1" applyAlignment="1" applyProtection="1"/>
    <xf numFmtId="0" fontId="33" fillId="0" borderId="0" xfId="0" applyFont="1" applyAlignment="1">
      <alignment horizontal="center" vertical="top" wrapText="1"/>
    </xf>
    <xf numFmtId="0" fontId="12" fillId="2" borderId="1" xfId="0" applyFont="1" applyFill="1" applyBorder="1" applyAlignment="1">
      <alignment horizontal="left" vertical="center" wrapText="1" indent="1"/>
    </xf>
    <xf numFmtId="0" fontId="15" fillId="0" borderId="0" xfId="0" applyFont="1" applyFill="1" applyAlignment="1">
      <alignment horizontal="left" vertical="top" wrapText="1" indent="1"/>
    </xf>
    <xf numFmtId="0" fontId="15" fillId="3" borderId="4" xfId="0" applyFont="1" applyFill="1" applyBorder="1" applyAlignment="1">
      <alignment horizontal="left" vertical="top" wrapText="1" indent="1"/>
    </xf>
    <xf numFmtId="0" fontId="8" fillId="0" borderId="0" xfId="0" applyFont="1"/>
    <xf numFmtId="166" fontId="8" fillId="0" borderId="0" xfId="4" applyNumberFormat="1" applyFont="1" applyFill="1" applyBorder="1" applyAlignment="1">
      <alignment vertical="top"/>
    </xf>
    <xf numFmtId="0" fontId="8" fillId="0" borderId="0" xfId="0" applyFont="1" applyAlignment="1">
      <alignment horizontal="right"/>
    </xf>
    <xf numFmtId="164" fontId="8" fillId="0" borderId="6" xfId="4" applyNumberFormat="1" applyFont="1" applyFill="1" applyBorder="1" applyAlignment="1">
      <alignment horizontal="right" vertical="top"/>
    </xf>
    <xf numFmtId="166" fontId="8" fillId="0" borderId="6" xfId="4" applyNumberFormat="1" applyFont="1" applyFill="1" applyBorder="1" applyAlignment="1">
      <alignment horizontal="right" vertical="top"/>
    </xf>
    <xf numFmtId="0" fontId="8" fillId="0" borderId="0" xfId="0" applyFont="1" applyFill="1" applyAlignment="1">
      <alignment horizontal="left" vertical="top" wrapText="1" indent="2"/>
    </xf>
    <xf numFmtId="0" fontId="8" fillId="3" borderId="5" xfId="0" applyFont="1" applyFill="1" applyBorder="1" applyAlignment="1">
      <alignment horizontal="left" vertical="top" wrapText="1" indent="2"/>
    </xf>
    <xf numFmtId="0" fontId="7" fillId="0" borderId="0" xfId="0" applyFont="1"/>
    <xf numFmtId="0" fontId="15" fillId="0" borderId="0" xfId="0" applyFont="1" applyAlignment="1">
      <alignment horizontal="right"/>
    </xf>
    <xf numFmtId="0" fontId="15" fillId="0" borderId="0" xfId="0" applyFont="1"/>
    <xf numFmtId="0" fontId="8" fillId="0" borderId="0" xfId="0" applyFont="1" applyFill="1" applyAlignment="1">
      <alignment horizontal="right"/>
    </xf>
    <xf numFmtId="0" fontId="8" fillId="0" borderId="0" xfId="0" applyFont="1" applyFill="1"/>
    <xf numFmtId="0" fontId="7" fillId="0" borderId="0" xfId="0" applyFont="1" applyFill="1"/>
    <xf numFmtId="0" fontId="18" fillId="0" borderId="0" xfId="0" applyFont="1" applyFill="1" applyAlignment="1">
      <alignment horizontal="left" vertical="top" wrapText="1" indent="1"/>
    </xf>
    <xf numFmtId="164" fontId="15" fillId="0" borderId="9" xfId="4" applyNumberFormat="1" applyFont="1" applyFill="1" applyBorder="1" applyAlignment="1">
      <alignment horizontal="right" vertical="top"/>
    </xf>
    <xf numFmtId="166" fontId="15" fillId="0" borderId="9" xfId="4" applyNumberFormat="1" applyFont="1" applyFill="1" applyBorder="1" applyAlignment="1">
      <alignment horizontal="right" vertical="top"/>
    </xf>
    <xf numFmtId="164" fontId="18" fillId="0" borderId="0" xfId="4" applyNumberFormat="1" applyFont="1" applyFill="1" applyBorder="1" applyAlignment="1">
      <alignment horizontal="right" vertical="top"/>
    </xf>
    <xf numFmtId="0" fontId="18" fillId="0" borderId="0" xfId="0" applyFont="1" applyAlignment="1">
      <alignment horizontal="right"/>
    </xf>
    <xf numFmtId="166" fontId="18" fillId="0" borderId="0" xfId="4" applyNumberFormat="1" applyFont="1" applyFill="1" applyBorder="1" applyAlignment="1">
      <alignment horizontal="right" vertical="top"/>
    </xf>
    <xf numFmtId="0" fontId="6" fillId="4" borderId="0" xfId="0" applyFont="1" applyFill="1" applyAlignment="1">
      <alignment horizontal="left" indent="1"/>
    </xf>
    <xf numFmtId="164" fontId="8" fillId="4" borderId="0" xfId="4" applyNumberFormat="1" applyFont="1" applyFill="1" applyBorder="1" applyAlignment="1">
      <alignment horizontal="right" vertical="top"/>
    </xf>
    <xf numFmtId="166" fontId="8" fillId="4" borderId="0" xfId="4" applyNumberFormat="1" applyFont="1" applyFill="1" applyBorder="1" applyAlignment="1">
      <alignment horizontal="right" vertical="top"/>
    </xf>
    <xf numFmtId="0" fontId="5" fillId="4" borderId="0" xfId="0" applyFont="1" applyFill="1"/>
    <xf numFmtId="0" fontId="0" fillId="4" borderId="0" xfId="0" applyFill="1"/>
    <xf numFmtId="0" fontId="34" fillId="0" borderId="0" xfId="0" applyFont="1"/>
    <xf numFmtId="164" fontId="34" fillId="0" borderId="0" xfId="0" applyNumberFormat="1" applyFont="1"/>
    <xf numFmtId="164" fontId="15" fillId="0" borderId="0" xfId="0" applyNumberFormat="1" applyFont="1"/>
    <xf numFmtId="164" fontId="8" fillId="0" borderId="0" xfId="0" applyNumberFormat="1" applyFont="1"/>
    <xf numFmtId="171" fontId="8" fillId="0" borderId="0" xfId="0" applyNumberFormat="1" applyFont="1"/>
    <xf numFmtId="0" fontId="18" fillId="0" borderId="0" xfId="0" applyFont="1" applyFill="1" applyAlignment="1">
      <alignment horizontal="left" vertical="center" wrapText="1"/>
    </xf>
    <xf numFmtId="0" fontId="18" fillId="3" borderId="5" xfId="0" applyFont="1" applyFill="1" applyBorder="1" applyAlignment="1">
      <alignment horizontal="left" vertical="center" wrapText="1"/>
    </xf>
    <xf numFmtId="164" fontId="18" fillId="0" borderId="0" xfId="4" applyNumberFormat="1" applyFont="1" applyFill="1" applyBorder="1" applyAlignment="1">
      <alignment horizontal="right" vertical="center"/>
    </xf>
    <xf numFmtId="0" fontId="18" fillId="0" borderId="0" xfId="0" applyFont="1" applyAlignment="1">
      <alignment horizontal="right" vertical="center"/>
    </xf>
    <xf numFmtId="166" fontId="18" fillId="0" borderId="0" xfId="4" applyNumberFormat="1" applyFont="1" applyFill="1" applyBorder="1" applyAlignment="1">
      <alignment horizontal="right" vertical="center"/>
    </xf>
    <xf numFmtId="0" fontId="18" fillId="0" borderId="0" xfId="0" applyFont="1" applyAlignment="1">
      <alignment vertical="center"/>
    </xf>
    <xf numFmtId="164" fontId="15" fillId="0" borderId="0" xfId="0" applyNumberFormat="1" applyFont="1" applyAlignment="1">
      <alignment vertical="center"/>
    </xf>
    <xf numFmtId="0" fontId="15" fillId="0" borderId="0" xfId="0" applyFont="1" applyAlignment="1">
      <alignment vertical="center"/>
    </xf>
    <xf numFmtId="0" fontId="35" fillId="4" borderId="0" xfId="0" applyFont="1" applyFill="1" applyAlignment="1">
      <alignment horizontal="left" vertical="top" wrapText="1" indent="1"/>
    </xf>
    <xf numFmtId="0" fontId="2" fillId="0" borderId="0" xfId="3" applyAlignment="1" applyProtection="1"/>
    <xf numFmtId="0" fontId="36" fillId="0" borderId="0" xfId="0" applyFont="1" applyAlignment="1">
      <alignment horizontal="left" vertical="top" wrapText="1" indent="1"/>
    </xf>
    <xf numFmtId="0" fontId="4" fillId="0" borderId="0" xfId="0" applyFont="1" applyFill="1"/>
    <xf numFmtId="0" fontId="27" fillId="3" borderId="4" xfId="0" applyFont="1" applyFill="1" applyBorder="1" applyAlignment="1">
      <alignment horizontal="left" vertical="top" wrapText="1" indent="1"/>
    </xf>
    <xf numFmtId="0" fontId="5" fillId="0" borderId="0" xfId="0" applyFont="1" applyFill="1" applyBorder="1" applyAlignment="1">
      <alignment vertical="top"/>
    </xf>
    <xf numFmtId="0" fontId="8" fillId="0" borderId="0" xfId="0" applyFont="1" applyAlignment="1">
      <alignment horizontal="left" vertical="top" wrapText="1" indent="2"/>
    </xf>
    <xf numFmtId="0" fontId="30" fillId="3" borderId="5" xfId="0" applyFont="1" applyFill="1" applyBorder="1" applyAlignment="1">
      <alignment horizontal="left" vertical="top" wrapText="1" indent="2"/>
    </xf>
    <xf numFmtId="0" fontId="8" fillId="0" borderId="0" xfId="0" applyFont="1" applyAlignment="1">
      <alignment horizontal="left" vertical="top" indent="2"/>
    </xf>
    <xf numFmtId="0" fontId="8" fillId="0" borderId="0" xfId="0" applyFont="1" applyFill="1" applyAlignment="1">
      <alignment horizontal="left" vertical="top" indent="2"/>
    </xf>
    <xf numFmtId="164" fontId="8" fillId="0" borderId="0" xfId="0" applyNumberFormat="1" applyFont="1" applyFill="1" applyBorder="1" applyAlignment="1">
      <alignment horizontal="right" vertical="top" wrapText="1"/>
    </xf>
    <xf numFmtId="166" fontId="8" fillId="0" borderId="0" xfId="0" applyNumberFormat="1" applyFont="1" applyFill="1" applyBorder="1" applyAlignment="1">
      <alignment horizontal="right" vertical="top" wrapText="1"/>
    </xf>
    <xf numFmtId="0" fontId="18" fillId="0" borderId="0" xfId="0" applyFont="1" applyAlignment="1">
      <alignment horizontal="left" vertical="top" wrapText="1" indent="1"/>
    </xf>
    <xf numFmtId="164" fontId="10" fillId="0" borderId="0" xfId="0" applyNumberFormat="1" applyFont="1" applyAlignment="1">
      <alignment horizontal="left" vertical="top" wrapText="1" indent="1"/>
    </xf>
    <xf numFmtId="0" fontId="30" fillId="3" borderId="4" xfId="0" applyFont="1" applyFill="1" applyBorder="1" applyAlignment="1">
      <alignment horizontal="left" vertical="top" wrapText="1" indent="1"/>
    </xf>
    <xf numFmtId="164" fontId="8" fillId="0" borderId="0" xfId="4" applyNumberFormat="1" applyFont="1" applyFill="1" applyBorder="1" applyAlignment="1">
      <alignment horizontal="right" vertical="center"/>
    </xf>
    <xf numFmtId="0" fontId="5" fillId="0" borderId="0" xfId="0" applyFont="1" applyFill="1" applyAlignment="1">
      <alignment vertical="center"/>
    </xf>
    <xf numFmtId="166" fontId="8" fillId="0" borderId="0" xfId="4" applyNumberFormat="1" applyFont="1" applyFill="1" applyBorder="1" applyAlignment="1">
      <alignment horizontal="right" vertical="center"/>
    </xf>
    <xf numFmtId="0" fontId="8" fillId="0" borderId="0" xfId="0" applyFont="1" applyAlignment="1">
      <alignment horizontal="left" vertical="center" wrapText="1" indent="1"/>
    </xf>
    <xf numFmtId="0" fontId="30" fillId="3" borderId="5" xfId="0" applyFont="1" applyFill="1" applyBorder="1" applyAlignment="1">
      <alignment horizontal="left" vertical="center" wrapText="1" indent="1"/>
    </xf>
    <xf numFmtId="164" fontId="8" fillId="0" borderId="8" xfId="4" applyNumberFormat="1" applyFont="1" applyFill="1" applyBorder="1" applyAlignment="1">
      <alignment horizontal="right" vertical="center"/>
    </xf>
    <xf numFmtId="166" fontId="8" fillId="0" borderId="8" xfId="4" applyNumberFormat="1" applyFont="1" applyFill="1" applyBorder="1" applyAlignment="1">
      <alignment horizontal="right" vertical="center"/>
    </xf>
    <xf numFmtId="0" fontId="4" fillId="0" borderId="0" xfId="0" applyFont="1" applyFill="1" applyAlignment="1">
      <alignment vertical="center"/>
    </xf>
    <xf numFmtId="170" fontId="8" fillId="0" borderId="0" xfId="4" applyNumberFormat="1" applyFont="1" applyFill="1" applyBorder="1" applyAlignment="1">
      <alignment horizontal="right" vertical="top"/>
    </xf>
    <xf numFmtId="164" fontId="8" fillId="0" borderId="0" xfId="4" applyNumberFormat="1" applyFont="1" applyFill="1" applyBorder="1" applyAlignment="1">
      <alignment horizontal="center" vertical="top"/>
    </xf>
    <xf numFmtId="164" fontId="0" fillId="0" borderId="0" xfId="0" applyNumberFormat="1" applyFill="1" applyAlignment="1">
      <alignment vertical="center"/>
    </xf>
    <xf numFmtId="172" fontId="10" fillId="0" borderId="0" xfId="0" applyNumberFormat="1" applyFont="1" applyAlignment="1">
      <alignment horizontal="left" vertical="top" wrapText="1" indent="1"/>
    </xf>
    <xf numFmtId="0" fontId="30" fillId="3" borderId="0" xfId="0" applyFont="1" applyFill="1" applyAlignment="1">
      <alignment horizontal="left" vertical="top" wrapText="1" indent="1"/>
    </xf>
    <xf numFmtId="164" fontId="8" fillId="0" borderId="11" xfId="4" applyNumberFormat="1" applyFont="1" applyFill="1" applyBorder="1" applyAlignment="1">
      <alignment horizontal="right" vertical="top"/>
    </xf>
    <xf numFmtId="164" fontId="8" fillId="0" borderId="12" xfId="4" applyNumberFormat="1" applyFont="1" applyFill="1" applyBorder="1" applyAlignment="1">
      <alignment horizontal="right" vertical="top"/>
    </xf>
    <xf numFmtId="0" fontId="8" fillId="3" borderId="0" xfId="0" applyFont="1" applyFill="1" applyAlignment="1">
      <alignment horizontal="left" vertical="top" wrapText="1" indent="1"/>
    </xf>
    <xf numFmtId="164" fontId="38" fillId="0" borderId="0" xfId="4" applyNumberFormat="1" applyFont="1" applyFill="1" applyBorder="1" applyAlignment="1">
      <alignment horizontal="right" vertical="top"/>
    </xf>
    <xf numFmtId="0" fontId="0" fillId="0" borderId="0" xfId="0" applyFill="1"/>
    <xf numFmtId="164" fontId="5" fillId="0" borderId="0" xfId="0" applyNumberFormat="1" applyFont="1" applyFill="1"/>
    <xf numFmtId="164" fontId="8" fillId="0" borderId="13" xfId="4" applyNumberFormat="1" applyFont="1" applyFill="1" applyBorder="1" applyAlignment="1">
      <alignment horizontal="right" vertical="top"/>
    </xf>
    <xf numFmtId="0" fontId="27" fillId="3" borderId="0" xfId="0" applyFont="1" applyFill="1" applyAlignment="1">
      <alignment horizontal="left" vertical="top" wrapText="1" indent="1"/>
    </xf>
    <xf numFmtId="164" fontId="15" fillId="0" borderId="12" xfId="4" applyNumberFormat="1" applyFont="1" applyFill="1" applyBorder="1" applyAlignment="1">
      <alignment horizontal="right" vertical="top"/>
    </xf>
    <xf numFmtId="0" fontId="2" fillId="0" borderId="0" xfId="3" applyFill="1" applyBorder="1" applyAlignment="1" applyProtection="1"/>
    <xf numFmtId="0" fontId="18" fillId="3" borderId="0" xfId="0" applyFont="1" applyFill="1" applyAlignment="1">
      <alignment horizontal="left" vertical="top" wrapText="1" indent="1"/>
    </xf>
    <xf numFmtId="0" fontId="39" fillId="0" borderId="0" xfId="0" applyFont="1"/>
    <xf numFmtId="164" fontId="4" fillId="0" borderId="0" xfId="0" applyNumberFormat="1" applyFont="1"/>
    <xf numFmtId="49" fontId="30" fillId="3" borderId="0" xfId="0" applyNumberFormat="1" applyFont="1" applyFill="1" applyAlignment="1">
      <alignment horizontal="left" vertical="top" wrapText="1" indent="1"/>
    </xf>
    <xf numFmtId="0" fontId="9" fillId="0" borderId="0" xfId="0" quotePrefix="1" applyFont="1" applyAlignment="1">
      <alignment horizontal="left" vertical="top" indent="1"/>
    </xf>
    <xf numFmtId="49" fontId="10" fillId="3" borderId="0" xfId="0" applyNumberFormat="1" applyFont="1" applyFill="1" applyAlignment="1">
      <alignment horizontal="left" vertical="top" wrapText="1" indent="1"/>
    </xf>
    <xf numFmtId="164" fontId="9" fillId="0" borderId="12" xfId="4" applyNumberFormat="1" applyFont="1" applyFill="1" applyBorder="1" applyAlignment="1">
      <alignment horizontal="right" vertical="top"/>
    </xf>
    <xf numFmtId="164" fontId="9" fillId="0" borderId="0" xfId="4" applyNumberFormat="1" applyFont="1" applyFill="1" applyBorder="1" applyAlignment="1">
      <alignment horizontal="right" vertical="top"/>
    </xf>
    <xf numFmtId="0" fontId="40" fillId="0" borderId="0" xfId="3" applyFont="1" applyFill="1" applyAlignment="1" applyProtection="1"/>
    <xf numFmtId="166" fontId="9" fillId="0" borderId="0" xfId="4" applyNumberFormat="1" applyFont="1" applyFill="1" applyBorder="1" applyAlignment="1">
      <alignment horizontal="right" vertical="top"/>
    </xf>
    <xf numFmtId="0" fontId="41" fillId="0" borderId="0" xfId="0" applyFont="1" applyFill="1"/>
    <xf numFmtId="164" fontId="41" fillId="0" borderId="0" xfId="0" applyNumberFormat="1" applyFont="1"/>
    <xf numFmtId="0" fontId="41" fillId="0" borderId="0" xfId="0" applyFont="1"/>
    <xf numFmtId="0" fontId="8" fillId="0" borderId="0" xfId="0" quotePrefix="1" applyFont="1" applyAlignment="1">
      <alignment horizontal="left" vertical="top" indent="1"/>
    </xf>
    <xf numFmtId="0" fontId="5" fillId="0" borderId="0" xfId="0" applyFont="1" applyFill="1" applyBorder="1"/>
    <xf numFmtId="49" fontId="30" fillId="3" borderId="5" xfId="0" applyNumberFormat="1" applyFont="1" applyFill="1" applyBorder="1" applyAlignment="1">
      <alignment horizontal="left" vertical="top" wrapText="1" indent="1"/>
    </xf>
    <xf numFmtId="49" fontId="10" fillId="3" borderId="5" xfId="0" applyNumberFormat="1" applyFont="1" applyFill="1" applyBorder="1" applyAlignment="1">
      <alignment horizontal="left" vertical="top" wrapText="1" indent="1"/>
    </xf>
    <xf numFmtId="0" fontId="11" fillId="0" borderId="0" xfId="0" applyFont="1" applyFill="1" applyAlignment="1">
      <alignment horizontal="center"/>
    </xf>
    <xf numFmtId="164" fontId="8" fillId="0" borderId="11" xfId="4" applyNumberFormat="1" applyFont="1" applyFill="1" applyBorder="1" applyAlignment="1">
      <alignment horizontal="right" vertical="center"/>
    </xf>
    <xf numFmtId="0" fontId="2" fillId="0" borderId="0" xfId="3" applyFill="1" applyAlignment="1" applyProtection="1">
      <alignment vertical="center"/>
    </xf>
    <xf numFmtId="0" fontId="30" fillId="3" borderId="0" xfId="0" applyFont="1" applyFill="1" applyAlignment="1">
      <alignment horizontal="left" vertical="center" wrapText="1" indent="1"/>
    </xf>
    <xf numFmtId="164" fontId="8" fillId="0" borderId="12" xfId="4" applyNumberFormat="1" applyFont="1" applyFill="1" applyBorder="1" applyAlignment="1">
      <alignment horizontal="right" vertical="center"/>
    </xf>
    <xf numFmtId="164" fontId="8" fillId="0" borderId="16" xfId="4" applyNumberFormat="1" applyFont="1" applyFill="1" applyBorder="1" applyAlignment="1">
      <alignment horizontal="right" vertical="center"/>
    </xf>
    <xf numFmtId="164" fontId="18" fillId="0" borderId="12" xfId="4" applyNumberFormat="1" applyFont="1" applyFill="1" applyBorder="1" applyAlignment="1">
      <alignment horizontal="right" vertical="center"/>
    </xf>
    <xf numFmtId="0" fontId="3" fillId="0" borderId="0" xfId="3" applyFont="1" applyFill="1" applyAlignment="1" applyProtection="1">
      <alignment vertical="center"/>
    </xf>
    <xf numFmtId="0" fontId="37" fillId="0" borderId="0" xfId="0" applyFont="1" applyFill="1" applyAlignment="1">
      <alignment horizontal="center"/>
    </xf>
    <xf numFmtId="164" fontId="5" fillId="0" borderId="0" xfId="0" applyNumberFormat="1" applyFont="1" applyFill="1" applyBorder="1" applyAlignment="1">
      <alignment vertical="top"/>
    </xf>
    <xf numFmtId="170" fontId="5" fillId="0" borderId="0" xfId="0" applyNumberFormat="1" applyFont="1" applyFill="1" applyBorder="1" applyAlignment="1">
      <alignment vertical="top"/>
    </xf>
    <xf numFmtId="0" fontId="11" fillId="0" borderId="0" xfId="0" applyFont="1" applyFill="1" applyAlignment="1">
      <alignment horizontal="center" vertical="center"/>
    </xf>
    <xf numFmtId="0" fontId="37" fillId="0" borderId="0" xfId="0" applyFont="1" applyFill="1" applyAlignment="1">
      <alignment horizontal="center" vertical="center"/>
    </xf>
    <xf numFmtId="0" fontId="43" fillId="0" borderId="0" xfId="3" applyFont="1" applyFill="1" applyAlignment="1" applyProtection="1"/>
    <xf numFmtId="0" fontId="9" fillId="0" borderId="0" xfId="0" applyFont="1" applyAlignment="1">
      <alignment wrapText="1"/>
    </xf>
    <xf numFmtId="0" fontId="10" fillId="0" borderId="0" xfId="0" applyFont="1" applyAlignment="1">
      <alignment wrapText="1"/>
    </xf>
    <xf numFmtId="0" fontId="35" fillId="0" borderId="0" xfId="0" applyFont="1" applyAlignment="1">
      <alignment wrapText="1"/>
    </xf>
    <xf numFmtId="0" fontId="44" fillId="0" borderId="0" xfId="0" applyFont="1"/>
    <xf numFmtId="0" fontId="12" fillId="2" borderId="1" xfId="0" applyFont="1" applyFill="1" applyBorder="1" applyAlignment="1">
      <alignment vertical="center" wrapText="1"/>
    </xf>
    <xf numFmtId="0" fontId="6" fillId="3" borderId="0" xfId="0" applyFont="1" applyFill="1"/>
    <xf numFmtId="0" fontId="5" fillId="0" borderId="11" xfId="0" applyFont="1" applyBorder="1"/>
    <xf numFmtId="164" fontId="8" fillId="0" borderId="0" xfId="4" applyNumberFormat="1" applyFont="1" applyFill="1" applyBorder="1" applyAlignment="1">
      <alignment vertical="top"/>
    </xf>
    <xf numFmtId="0" fontId="15" fillId="0" borderId="0" xfId="0" applyFont="1" applyAlignment="1">
      <alignment vertical="top" wrapText="1"/>
    </xf>
    <xf numFmtId="0" fontId="27" fillId="3" borderId="0" xfId="0" applyFont="1" applyFill="1" applyAlignment="1">
      <alignment vertical="top" wrapText="1"/>
    </xf>
    <xf numFmtId="0" fontId="5" fillId="0" borderId="12" xfId="0" applyFont="1" applyBorder="1" applyAlignment="1">
      <alignment vertical="top"/>
    </xf>
    <xf numFmtId="0" fontId="5" fillId="0" borderId="0" xfId="0" applyFont="1" applyAlignment="1">
      <alignment vertical="top"/>
    </xf>
    <xf numFmtId="164" fontId="8" fillId="0" borderId="0" xfId="4" quotePrefix="1" applyNumberFormat="1" applyFont="1" applyFill="1" applyBorder="1" applyAlignment="1">
      <alignment horizontal="right" vertical="center"/>
    </xf>
    <xf numFmtId="0" fontId="37" fillId="0" borderId="0" xfId="0" applyFont="1" applyAlignment="1">
      <alignment vertical="top" wrapText="1"/>
    </xf>
    <xf numFmtId="0" fontId="37" fillId="3" borderId="0" xfId="0" applyFont="1" applyFill="1" applyAlignment="1">
      <alignment vertical="top" wrapText="1"/>
    </xf>
    <xf numFmtId="164" fontId="37" fillId="0" borderId="12" xfId="4" applyNumberFormat="1" applyFont="1" applyFill="1" applyBorder="1" applyAlignment="1">
      <alignment horizontal="right" vertical="center"/>
    </xf>
    <xf numFmtId="164" fontId="37" fillId="0" borderId="0" xfId="4" applyNumberFormat="1" applyFont="1" applyFill="1" applyBorder="1" applyAlignment="1">
      <alignment horizontal="right" vertical="center"/>
    </xf>
    <xf numFmtId="0" fontId="37" fillId="0" borderId="0" xfId="0" applyFont="1" applyFill="1" applyAlignment="1">
      <alignment vertical="center"/>
    </xf>
    <xf numFmtId="166" fontId="37" fillId="0" borderId="0" xfId="4" applyNumberFormat="1" applyFont="1" applyFill="1" applyBorder="1" applyAlignment="1">
      <alignment horizontal="right" vertical="center"/>
    </xf>
    <xf numFmtId="0" fontId="19" fillId="0" borderId="0" xfId="0" applyFont="1" applyAlignment="1">
      <alignment vertical="center"/>
    </xf>
    <xf numFmtId="0" fontId="4" fillId="0" borderId="0" xfId="0" applyFont="1" applyAlignment="1">
      <alignment vertical="center"/>
    </xf>
    <xf numFmtId="0" fontId="19" fillId="0" borderId="0" xfId="0" applyFont="1"/>
    <xf numFmtId="170" fontId="8" fillId="0" borderId="0" xfId="2" applyNumberFormat="1" applyFont="1" applyBorder="1" applyAlignment="1">
      <alignment horizontal="right" vertical="top" wrapText="1"/>
    </xf>
    <xf numFmtId="166" fontId="5" fillId="0" borderId="0" xfId="0" applyNumberFormat="1" applyFont="1" applyBorder="1"/>
    <xf numFmtId="3" fontId="15" fillId="0" borderId="12" xfId="0" applyNumberFormat="1" applyFont="1" applyBorder="1" applyAlignment="1">
      <alignment horizontal="right" vertical="top" wrapText="1"/>
    </xf>
    <xf numFmtId="3" fontId="15" fillId="0" borderId="0" xfId="0" applyNumberFormat="1" applyFont="1" applyBorder="1" applyAlignment="1">
      <alignment horizontal="right" vertical="top" wrapText="1"/>
    </xf>
    <xf numFmtId="166" fontId="15" fillId="0" borderId="0" xfId="0" applyNumberFormat="1" applyFont="1" applyBorder="1" applyAlignment="1">
      <alignment horizontal="right" vertical="top" wrapText="1"/>
    </xf>
    <xf numFmtId="0" fontId="30" fillId="3" borderId="0" xfId="0" applyFont="1" applyFill="1" applyAlignment="1">
      <alignment horizontal="left" vertical="center" indent="1"/>
    </xf>
    <xf numFmtId="0" fontId="8" fillId="0" borderId="0" xfId="0" applyFont="1" applyAlignment="1">
      <alignment horizontal="left" vertical="top" indent="1"/>
    </xf>
    <xf numFmtId="0" fontId="30" fillId="3" borderId="0" xfId="0" applyFont="1" applyFill="1" applyAlignment="1">
      <alignment horizontal="left" vertical="top" indent="1"/>
    </xf>
    <xf numFmtId="0" fontId="5" fillId="0" borderId="0" xfId="0" applyFont="1" applyFill="1" applyBorder="1" applyAlignment="1">
      <alignment vertical="center"/>
    </xf>
    <xf numFmtId="0" fontId="5" fillId="0" borderId="0" xfId="0" applyFont="1" applyBorder="1" applyAlignment="1">
      <alignment vertical="center"/>
    </xf>
    <xf numFmtId="164" fontId="8" fillId="0" borderId="13" xfId="4" quotePrefix="1" applyNumberFormat="1" applyFont="1" applyFill="1" applyBorder="1" applyAlignment="1">
      <alignment horizontal="right" vertical="center"/>
    </xf>
    <xf numFmtId="164" fontId="8" fillId="0" borderId="7" xfId="4" quotePrefix="1" applyNumberFormat="1" applyFont="1" applyFill="1" applyBorder="1" applyAlignment="1">
      <alignment horizontal="right" vertical="center"/>
    </xf>
    <xf numFmtId="0" fontId="5" fillId="0" borderId="7" xfId="0" applyFont="1" applyBorder="1" applyAlignment="1">
      <alignment vertical="center"/>
    </xf>
    <xf numFmtId="0" fontId="11" fillId="0" borderId="0" xfId="0" applyFont="1" applyAlignment="1">
      <alignment vertical="top" wrapText="1"/>
    </xf>
    <xf numFmtId="0" fontId="45" fillId="3" borderId="0" xfId="0" applyFont="1" applyFill="1" applyAlignment="1">
      <alignment vertical="top" wrapText="1"/>
    </xf>
    <xf numFmtId="164" fontId="11" fillId="0" borderId="12" xfId="4" applyNumberFormat="1" applyFont="1" applyFill="1" applyBorder="1" applyAlignment="1">
      <alignment horizontal="right" vertical="center"/>
    </xf>
    <xf numFmtId="164" fontId="11" fillId="0" borderId="0" xfId="4" applyNumberFormat="1" applyFont="1" applyFill="1" applyBorder="1" applyAlignment="1">
      <alignment horizontal="right" vertical="center"/>
    </xf>
    <xf numFmtId="0" fontId="11" fillId="0" borderId="0" xfId="0" applyFont="1" applyFill="1" applyAlignment="1">
      <alignment vertical="center"/>
    </xf>
    <xf numFmtId="166" fontId="11" fillId="0" borderId="0" xfId="4" applyNumberFormat="1" applyFont="1" applyFill="1" applyBorder="1" applyAlignment="1">
      <alignment horizontal="right" vertical="center"/>
    </xf>
    <xf numFmtId="0" fontId="16" fillId="0" borderId="0" xfId="0" applyFont="1" applyAlignment="1">
      <alignment vertical="center"/>
    </xf>
    <xf numFmtId="0" fontId="8" fillId="0" borderId="0" xfId="0" applyFont="1" applyAlignment="1">
      <alignment vertical="top" wrapText="1"/>
    </xf>
    <xf numFmtId="0" fontId="30" fillId="3" borderId="0" xfId="0" applyFont="1" applyFill="1" applyAlignment="1">
      <alignment vertical="top" wrapText="1"/>
    </xf>
    <xf numFmtId="0" fontId="16" fillId="0" borderId="0" xfId="0" applyFont="1" applyFill="1" applyAlignment="1">
      <alignment vertical="center"/>
    </xf>
    <xf numFmtId="0" fontId="30" fillId="3" borderId="0" xfId="0" quotePrefix="1" applyFont="1" applyFill="1" applyAlignment="1">
      <alignment horizontal="left" vertical="top" indent="1"/>
    </xf>
    <xf numFmtId="0" fontId="30" fillId="3" borderId="0" xfId="0" quotePrefix="1" applyFont="1" applyFill="1" applyAlignment="1">
      <alignment horizontal="left" vertical="top" wrapText="1" indent="1"/>
    </xf>
    <xf numFmtId="164" fontId="8" fillId="0" borderId="13" xfId="4" applyNumberFormat="1" applyFont="1" applyFill="1" applyBorder="1" applyAlignment="1">
      <alignment horizontal="right" vertical="center"/>
    </xf>
    <xf numFmtId="164" fontId="8" fillId="0" borderId="7" xfId="4" applyNumberFormat="1" applyFont="1" applyFill="1" applyBorder="1" applyAlignment="1">
      <alignment horizontal="right" vertical="center"/>
    </xf>
    <xf numFmtId="166" fontId="8" fillId="0" borderId="7" xfId="4" applyNumberFormat="1" applyFont="1" applyFill="1" applyBorder="1" applyAlignment="1">
      <alignment horizontal="right" vertical="center"/>
    </xf>
    <xf numFmtId="0" fontId="16" fillId="0" borderId="7" xfId="0" applyFont="1" applyBorder="1" applyAlignment="1">
      <alignment vertical="center"/>
    </xf>
    <xf numFmtId="49" fontId="8" fillId="0" borderId="0" xfId="0" applyNumberFormat="1" applyFont="1" applyAlignment="1">
      <alignment horizontal="left" vertical="top" wrapText="1" indent="1"/>
    </xf>
    <xf numFmtId="49" fontId="8" fillId="0" borderId="0" xfId="0" applyNumberFormat="1" applyFont="1" applyAlignment="1">
      <alignment horizontal="left" vertical="top" wrapText="1" indent="2"/>
    </xf>
    <xf numFmtId="49" fontId="30" fillId="3" borderId="0" xfId="0" applyNumberFormat="1" applyFont="1" applyFill="1" applyAlignment="1">
      <alignment horizontal="left" vertical="top" wrapText="1" indent="2"/>
    </xf>
    <xf numFmtId="49" fontId="8" fillId="0" borderId="0" xfId="0" applyNumberFormat="1" applyFont="1" applyAlignment="1">
      <alignment horizontal="left" vertical="top" wrapText="1" indent="3"/>
    </xf>
    <xf numFmtId="49" fontId="8" fillId="3" borderId="0" xfId="0" applyNumberFormat="1" applyFont="1" applyFill="1" applyAlignment="1">
      <alignment horizontal="left" vertical="top" wrapText="1" indent="2"/>
    </xf>
    <xf numFmtId="49" fontId="8" fillId="0" borderId="0" xfId="0" applyNumberFormat="1" applyFont="1" applyAlignment="1">
      <alignment horizontal="left" vertical="top" wrapText="1" indent="4"/>
    </xf>
    <xf numFmtId="49" fontId="30" fillId="3" borderId="0" xfId="0" applyNumberFormat="1" applyFont="1" applyFill="1" applyAlignment="1">
      <alignment horizontal="left" vertical="top" wrapText="1" indent="4"/>
    </xf>
    <xf numFmtId="49" fontId="8" fillId="0" borderId="0" xfId="0" applyNumberFormat="1" applyFont="1" applyFill="1" applyAlignment="1">
      <alignment horizontal="left" vertical="top" wrapText="1" indent="1"/>
    </xf>
    <xf numFmtId="166" fontId="8" fillId="0" borderId="7" xfId="4" applyNumberFormat="1" applyFont="1" applyFill="1" applyBorder="1" applyAlignment="1">
      <alignment vertical="top"/>
    </xf>
    <xf numFmtId="49" fontId="18" fillId="0" borderId="0" xfId="0" applyNumberFormat="1" applyFont="1" applyAlignment="1">
      <alignment horizontal="left" vertical="top" wrapText="1" indent="1"/>
    </xf>
    <xf numFmtId="49" fontId="18" fillId="3" borderId="0" xfId="0" applyNumberFormat="1" applyFont="1" applyFill="1" applyAlignment="1">
      <alignment horizontal="left" vertical="top" wrapText="1" indent="1"/>
    </xf>
    <xf numFmtId="164" fontId="37" fillId="0" borderId="12" xfId="4" applyNumberFormat="1" applyFont="1" applyFill="1" applyBorder="1" applyAlignment="1">
      <alignment horizontal="right" vertical="top"/>
    </xf>
    <xf numFmtId="164" fontId="37" fillId="0" borderId="0" xfId="4" applyNumberFormat="1" applyFont="1" applyFill="1" applyBorder="1" applyAlignment="1">
      <alignment horizontal="right" vertical="top"/>
    </xf>
    <xf numFmtId="0" fontId="37" fillId="0" borderId="0" xfId="0" applyFont="1" applyFill="1"/>
    <xf numFmtId="166" fontId="37" fillId="0" borderId="0" xfId="4" applyNumberFormat="1" applyFont="1" applyFill="1" applyBorder="1" applyAlignment="1">
      <alignment vertical="top"/>
    </xf>
    <xf numFmtId="0" fontId="37" fillId="0" borderId="0" xfId="0" applyFont="1"/>
    <xf numFmtId="0" fontId="46" fillId="0" borderId="0" xfId="0" applyFont="1"/>
    <xf numFmtId="164" fontId="8" fillId="0" borderId="16" xfId="4" applyNumberFormat="1" applyFont="1" applyFill="1" applyBorder="1" applyAlignment="1">
      <alignment horizontal="right" vertical="top"/>
    </xf>
    <xf numFmtId="164" fontId="8" fillId="0" borderId="8" xfId="4" applyNumberFormat="1" applyFont="1" applyFill="1" applyBorder="1" applyAlignment="1">
      <alignment horizontal="right" vertical="top"/>
    </xf>
    <xf numFmtId="166" fontId="8" fillId="0" borderId="8" xfId="4" applyNumberFormat="1" applyFont="1" applyFill="1" applyBorder="1" applyAlignment="1">
      <alignment vertical="top"/>
    </xf>
    <xf numFmtId="0" fontId="47" fillId="0" borderId="0" xfId="0" applyFont="1"/>
    <xf numFmtId="49" fontId="48" fillId="0" borderId="0" xfId="0" applyNumberFormat="1" applyFont="1" applyAlignment="1">
      <alignment horizontal="left" vertical="top" wrapText="1" indent="1"/>
    </xf>
    <xf numFmtId="49" fontId="49" fillId="3" borderId="0" xfId="0" applyNumberFormat="1" applyFont="1" applyFill="1" applyAlignment="1">
      <alignment horizontal="left" vertical="top" wrapText="1" indent="1"/>
    </xf>
    <xf numFmtId="49" fontId="9" fillId="0" borderId="0" xfId="0" applyNumberFormat="1" applyFont="1" applyAlignment="1">
      <alignment horizontal="left" vertical="top" wrapText="1" indent="1"/>
    </xf>
    <xf numFmtId="166" fontId="9" fillId="0" borderId="0" xfId="4" applyNumberFormat="1" applyFont="1" applyFill="1" applyBorder="1" applyAlignment="1">
      <alignment vertical="top"/>
    </xf>
    <xf numFmtId="0" fontId="9" fillId="0" borderId="0" xfId="0" applyFont="1"/>
    <xf numFmtId="164" fontId="10" fillId="0" borderId="12" xfId="4" applyNumberFormat="1" applyFont="1" applyFill="1" applyBorder="1" applyAlignment="1">
      <alignment horizontal="right" vertical="top"/>
    </xf>
    <xf numFmtId="164" fontId="10" fillId="0" borderId="0" xfId="4" applyNumberFormat="1" applyFont="1" applyFill="1" applyBorder="1" applyAlignment="1">
      <alignment horizontal="right" vertical="top"/>
    </xf>
    <xf numFmtId="0" fontId="9" fillId="0" borderId="0" xfId="0" applyFont="1" applyFill="1"/>
    <xf numFmtId="10" fontId="8" fillId="0" borderId="12" xfId="2" applyNumberFormat="1" applyFont="1" applyFill="1" applyBorder="1" applyAlignment="1">
      <alignment horizontal="right" vertical="top"/>
    </xf>
    <xf numFmtId="10" fontId="8" fillId="0" borderId="0" xfId="2" applyNumberFormat="1" applyFont="1" applyFill="1" applyBorder="1" applyAlignment="1">
      <alignment horizontal="right" vertical="top"/>
    </xf>
    <xf numFmtId="173" fontId="8" fillId="0" borderId="0" xfId="4" applyNumberFormat="1" applyFont="1" applyFill="1" applyBorder="1" applyAlignment="1">
      <alignment horizontal="right" vertical="top"/>
    </xf>
    <xf numFmtId="10" fontId="51" fillId="0" borderId="0" xfId="2" applyNumberFormat="1" applyFont="1" applyFill="1" applyBorder="1" applyAlignment="1">
      <alignment horizontal="right" vertical="top"/>
    </xf>
    <xf numFmtId="0" fontId="50" fillId="0" borderId="0" xfId="0" applyFont="1" applyAlignment="1">
      <alignment horizontal="left" vertical="center" wrapText="1" indent="1"/>
    </xf>
    <xf numFmtId="0" fontId="35" fillId="3" borderId="0" xfId="0" applyFont="1" applyFill="1" applyAlignment="1">
      <alignment horizontal="left" vertical="center" wrapText="1" indent="1"/>
    </xf>
    <xf numFmtId="164" fontId="52" fillId="0" borderId="0" xfId="0" applyNumberFormat="1" applyFont="1"/>
    <xf numFmtId="0" fontId="0" fillId="0" borderId="0" xfId="0" applyAlignment="1">
      <alignment horizontal="left" indent="1"/>
    </xf>
    <xf numFmtId="0" fontId="53" fillId="3" borderId="0" xfId="0" applyFont="1" applyFill="1" applyAlignment="1">
      <alignment horizontal="left" indent="1"/>
    </xf>
    <xf numFmtId="0" fontId="0" fillId="0" borderId="11" xfId="0" applyBorder="1"/>
    <xf numFmtId="49" fontId="54" fillId="0" borderId="0" xfId="0" applyNumberFormat="1" applyFont="1" applyAlignment="1">
      <alignment horizontal="left" vertical="top" wrapText="1" indent="1"/>
    </xf>
    <xf numFmtId="49" fontId="27" fillId="3" borderId="0" xfId="0" applyNumberFormat="1" applyFont="1" applyFill="1" applyAlignment="1">
      <alignment horizontal="left" vertical="top" wrapText="1" indent="1"/>
    </xf>
    <xf numFmtId="0" fontId="55" fillId="0" borderId="12" xfId="0" applyFont="1" applyBorder="1" applyAlignment="1">
      <alignment horizontal="right" wrapText="1"/>
    </xf>
    <xf numFmtId="0" fontId="55" fillId="0" borderId="0" xfId="0" applyFont="1" applyAlignment="1">
      <alignment horizontal="right" wrapText="1"/>
    </xf>
    <xf numFmtId="0" fontId="0" fillId="0" borderId="0" xfId="0" applyAlignment="1">
      <alignment horizontal="right" vertical="center"/>
    </xf>
    <xf numFmtId="0" fontId="5" fillId="0" borderId="0" xfId="0" applyFont="1" applyAlignment="1">
      <alignment horizontal="right"/>
    </xf>
    <xf numFmtId="166" fontId="8" fillId="0" borderId="8" xfId="4" applyNumberFormat="1" applyFont="1" applyFill="1" applyBorder="1" applyAlignment="1">
      <alignment horizontal="right" vertical="top"/>
    </xf>
    <xf numFmtId="49" fontId="15" fillId="0" borderId="0" xfId="0" applyNumberFormat="1" applyFont="1" applyAlignment="1">
      <alignment horizontal="left" vertical="top" wrapText="1" indent="1"/>
    </xf>
    <xf numFmtId="164" fontId="15" fillId="0" borderId="12" xfId="4" applyNumberFormat="1" applyFont="1" applyFill="1" applyBorder="1" applyAlignment="1">
      <alignment horizontal="right" vertical="center"/>
    </xf>
    <xf numFmtId="164" fontId="15" fillId="0" borderId="0" xfId="4" applyNumberFormat="1" applyFont="1" applyFill="1" applyBorder="1" applyAlignment="1">
      <alignment horizontal="right" vertical="center"/>
    </xf>
    <xf numFmtId="0" fontId="46" fillId="0" borderId="0" xfId="0" applyFont="1" applyAlignment="1">
      <alignment horizontal="right" vertical="center"/>
    </xf>
    <xf numFmtId="166" fontId="15" fillId="0" borderId="0" xfId="4" applyNumberFormat="1" applyFont="1" applyFill="1" applyBorder="1" applyAlignment="1">
      <alignment horizontal="right" vertical="center"/>
    </xf>
    <xf numFmtId="0" fontId="16" fillId="0" borderId="0" xfId="0" applyFont="1" applyAlignment="1">
      <alignment horizontal="right"/>
    </xf>
    <xf numFmtId="0" fontId="0" fillId="0" borderId="12" xfId="0" applyBorder="1" applyAlignment="1">
      <alignment vertical="center"/>
    </xf>
    <xf numFmtId="0" fontId="0" fillId="0" borderId="0" xfId="0" applyAlignment="1">
      <alignment vertical="center"/>
    </xf>
    <xf numFmtId="166" fontId="0" fillId="0" borderId="0" xfId="0" applyNumberFormat="1" applyAlignment="1">
      <alignment vertical="center"/>
    </xf>
    <xf numFmtId="166" fontId="0" fillId="0" borderId="0" xfId="0" applyNumberFormat="1"/>
    <xf numFmtId="49" fontId="54" fillId="0" borderId="0" xfId="0" applyNumberFormat="1" applyFont="1" applyFill="1" applyAlignment="1">
      <alignment horizontal="left" vertical="top" wrapText="1" indent="1"/>
    </xf>
    <xf numFmtId="49" fontId="56" fillId="3" borderId="0" xfId="0" applyNumberFormat="1" applyFont="1" applyFill="1" applyAlignment="1">
      <alignment horizontal="left" vertical="top" wrapText="1" indent="1"/>
    </xf>
    <xf numFmtId="49" fontId="15" fillId="0" borderId="0" xfId="0" applyNumberFormat="1" applyFont="1" applyFill="1" applyAlignment="1">
      <alignment horizontal="left" vertical="top" wrapText="1" indent="1"/>
    </xf>
    <xf numFmtId="0" fontId="55" fillId="0" borderId="12" xfId="0" applyFont="1" applyBorder="1" applyAlignment="1">
      <alignment horizontal="right" vertical="center" wrapText="1"/>
    </xf>
    <xf numFmtId="0" fontId="55" fillId="0" borderId="0" xfId="0" applyFont="1" applyAlignment="1">
      <alignment horizontal="right" vertical="center" wrapText="1"/>
    </xf>
    <xf numFmtId="0" fontId="0" fillId="0" borderId="12" xfId="0" applyBorder="1"/>
    <xf numFmtId="170" fontId="8" fillId="0" borderId="12" xfId="2" applyNumberFormat="1" applyFont="1" applyFill="1" applyBorder="1" applyAlignment="1">
      <alignment horizontal="right" vertical="top"/>
    </xf>
    <xf numFmtId="170" fontId="8" fillId="0" borderId="0" xfId="2" applyNumberFormat="1" applyFont="1" applyFill="1" applyBorder="1" applyAlignment="1">
      <alignment horizontal="right" vertical="top"/>
    </xf>
    <xf numFmtId="166" fontId="8" fillId="0" borderId="12" xfId="4" applyNumberFormat="1" applyFont="1" applyFill="1" applyBorder="1" applyAlignment="1">
      <alignment horizontal="right" vertical="top"/>
    </xf>
    <xf numFmtId="0" fontId="44" fillId="0" borderId="0" xfId="0" applyFont="1" applyFill="1"/>
    <xf numFmtId="164" fontId="57" fillId="0" borderId="13" xfId="4" applyNumberFormat="1" applyFont="1" applyFill="1" applyBorder="1" applyAlignment="1">
      <alignment horizontal="right" vertical="top"/>
    </xf>
    <xf numFmtId="164" fontId="57" fillId="0" borderId="7" xfId="4" applyNumberFormat="1" applyFont="1" applyFill="1" applyBorder="1" applyAlignment="1">
      <alignment horizontal="right" vertical="top"/>
    </xf>
    <xf numFmtId="0" fontId="57" fillId="0" borderId="0" xfId="0" applyFont="1" applyFill="1" applyAlignment="1">
      <alignment horizontal="right"/>
    </xf>
    <xf numFmtId="166" fontId="57" fillId="0" borderId="7" xfId="4" applyNumberFormat="1" applyFont="1" applyFill="1" applyBorder="1" applyAlignment="1">
      <alignment horizontal="right" vertical="top"/>
    </xf>
    <xf numFmtId="0" fontId="58" fillId="0" borderId="0" xfId="0" applyFont="1" applyFill="1" applyBorder="1" applyAlignment="1">
      <alignment horizontal="right"/>
    </xf>
    <xf numFmtId="0" fontId="46" fillId="0" borderId="0" xfId="0" applyFont="1" applyFill="1"/>
    <xf numFmtId="0" fontId="0" fillId="0" borderId="0" xfId="0" applyFill="1" applyAlignment="1">
      <alignment horizontal="right"/>
    </xf>
    <xf numFmtId="0" fontId="5" fillId="0" borderId="0" xfId="0" applyFont="1" applyFill="1" applyAlignment="1">
      <alignment horizontal="right"/>
    </xf>
    <xf numFmtId="49" fontId="15" fillId="0" borderId="0" xfId="0" applyNumberFormat="1" applyFont="1" applyAlignment="1">
      <alignment horizontal="left" vertical="top" wrapText="1" indent="4"/>
    </xf>
    <xf numFmtId="49" fontId="27" fillId="3" borderId="0" xfId="0" applyNumberFormat="1" applyFont="1" applyFill="1" applyAlignment="1">
      <alignment horizontal="left" vertical="top" wrapText="1" indent="4"/>
    </xf>
    <xf numFmtId="164" fontId="59" fillId="0" borderId="12" xfId="4" applyNumberFormat="1" applyFont="1" applyFill="1" applyBorder="1" applyAlignment="1">
      <alignment horizontal="right" vertical="top"/>
    </xf>
    <xf numFmtId="164" fontId="59" fillId="0" borderId="0" xfId="4" applyNumberFormat="1" applyFont="1" applyFill="1" applyBorder="1" applyAlignment="1">
      <alignment horizontal="right" vertical="top"/>
    </xf>
    <xf numFmtId="0" fontId="59" fillId="0" borderId="0" xfId="0" applyFont="1" applyFill="1" applyAlignment="1">
      <alignment horizontal="right"/>
    </xf>
    <xf numFmtId="166" fontId="59" fillId="0" borderId="0" xfId="4" applyNumberFormat="1" applyFont="1" applyFill="1" applyBorder="1" applyAlignment="1">
      <alignment horizontal="right" vertical="top"/>
    </xf>
    <xf numFmtId="0" fontId="47" fillId="0" borderId="0" xfId="0" applyFont="1" applyFill="1"/>
    <xf numFmtId="0" fontId="8" fillId="0" borderId="0" xfId="0" applyFont="1" applyAlignment="1">
      <alignment horizontal="left" indent="1"/>
    </xf>
    <xf numFmtId="0" fontId="30" fillId="3" borderId="0" xfId="0" applyFont="1" applyFill="1" applyAlignment="1">
      <alignment horizontal="left" indent="1"/>
    </xf>
    <xf numFmtId="170" fontId="8" fillId="0" borderId="12" xfId="2" applyNumberFormat="1" applyFont="1" applyBorder="1"/>
    <xf numFmtId="170" fontId="8" fillId="0" borderId="0" xfId="2" applyNumberFormat="1" applyFont="1"/>
    <xf numFmtId="0" fontId="0" fillId="0" borderId="0" xfId="0" applyAlignment="1">
      <alignment horizontal="right"/>
    </xf>
    <xf numFmtId="0" fontId="47" fillId="0" borderId="0" xfId="0" applyFont="1" applyAlignment="1">
      <alignment vertical="center"/>
    </xf>
    <xf numFmtId="49" fontId="15" fillId="0" borderId="0" xfId="0" applyNumberFormat="1" applyFont="1" applyAlignment="1">
      <alignment vertical="top" wrapText="1"/>
    </xf>
    <xf numFmtId="49" fontId="60" fillId="0" borderId="0" xfId="0" applyNumberFormat="1" applyFont="1" applyAlignment="1">
      <alignment vertical="top" wrapText="1"/>
    </xf>
    <xf numFmtId="0" fontId="57" fillId="0" borderId="0" xfId="0" applyFont="1" applyAlignment="1">
      <alignment horizontal="right"/>
    </xf>
    <xf numFmtId="164" fontId="57" fillId="0" borderId="0" xfId="4" applyNumberFormat="1" applyFont="1" applyFill="1" applyBorder="1" applyAlignment="1">
      <alignment horizontal="right" vertical="top"/>
    </xf>
    <xf numFmtId="166" fontId="57" fillId="0" borderId="0" xfId="4" applyNumberFormat="1" applyFont="1" applyFill="1" applyBorder="1" applyAlignment="1">
      <alignment horizontal="right" vertical="top"/>
    </xf>
    <xf numFmtId="164" fontId="8" fillId="0" borderId="17" xfId="4" applyNumberFormat="1" applyFont="1" applyFill="1" applyBorder="1" applyAlignment="1">
      <alignment horizontal="right" vertical="top"/>
    </xf>
    <xf numFmtId="164" fontId="8" fillId="0" borderId="18" xfId="4" applyNumberFormat="1" applyFont="1" applyFill="1" applyBorder="1" applyAlignment="1">
      <alignment horizontal="right" vertical="top"/>
    </xf>
    <xf numFmtId="0" fontId="15" fillId="0" borderId="0" xfId="0" applyFont="1" applyAlignment="1">
      <alignment wrapText="1"/>
    </xf>
    <xf numFmtId="166" fontId="8" fillId="0" borderId="11" xfId="4" applyNumberFormat="1" applyFont="1" applyFill="1" applyBorder="1" applyAlignment="1">
      <alignment vertical="top"/>
    </xf>
    <xf numFmtId="166" fontId="8" fillId="0" borderId="12" xfId="4" applyNumberFormat="1" applyFont="1" applyFill="1" applyBorder="1" applyAlignment="1">
      <alignment vertical="top"/>
    </xf>
    <xf numFmtId="166" fontId="8" fillId="0" borderId="12" xfId="4" applyNumberFormat="1" applyFont="1" applyFill="1" applyBorder="1" applyAlignment="1">
      <alignment horizontal="left" vertical="top"/>
    </xf>
    <xf numFmtId="166" fontId="8" fillId="0" borderId="0" xfId="4" applyNumberFormat="1" applyFont="1" applyFill="1" applyBorder="1" applyAlignment="1">
      <alignment horizontal="left" vertical="top"/>
    </xf>
    <xf numFmtId="0" fontId="50" fillId="0" borderId="0" xfId="0" applyFont="1" applyAlignment="1">
      <alignment horizontal="left" wrapText="1" indent="1"/>
    </xf>
    <xf numFmtId="0" fontId="35" fillId="3" borderId="0" xfId="0" applyFont="1" applyFill="1" applyAlignment="1">
      <alignment horizontal="left" wrapText="1" indent="1"/>
    </xf>
    <xf numFmtId="0" fontId="34" fillId="0" borderId="12" xfId="0" applyFont="1" applyBorder="1"/>
    <xf numFmtId="0" fontId="62" fillId="0" borderId="0" xfId="0" applyFont="1"/>
    <xf numFmtId="174" fontId="34" fillId="0" borderId="0" xfId="0" applyNumberFormat="1" applyFont="1"/>
    <xf numFmtId="0" fontId="30" fillId="0" borderId="0" xfId="0" applyFont="1" applyAlignment="1">
      <alignment horizontal="left" vertical="top" wrapText="1" indent="1"/>
    </xf>
    <xf numFmtId="164" fontId="30" fillId="0" borderId="11" xfId="4" applyNumberFormat="1" applyFont="1" applyFill="1" applyBorder="1" applyAlignment="1">
      <alignment horizontal="right" vertical="top"/>
    </xf>
    <xf numFmtId="0" fontId="30" fillId="3" borderId="0" xfId="0" applyFont="1" applyFill="1" applyBorder="1" applyAlignment="1">
      <alignment horizontal="left" vertical="top" wrapText="1" indent="1"/>
    </xf>
    <xf numFmtId="164" fontId="30" fillId="0" borderId="13" xfId="4" applyNumberFormat="1" applyFont="1" applyFill="1" applyBorder="1" applyAlignment="1">
      <alignment horizontal="right" vertical="top"/>
    </xf>
    <xf numFmtId="164" fontId="18" fillId="0" borderId="12" xfId="4" applyNumberFormat="1" applyFont="1" applyFill="1" applyBorder="1" applyAlignment="1">
      <alignment horizontal="right" vertical="top"/>
    </xf>
    <xf numFmtId="171" fontId="8" fillId="0" borderId="0" xfId="4" applyNumberFormat="1" applyFont="1" applyFill="1" applyBorder="1" applyAlignment="1">
      <alignment horizontal="right" vertical="top"/>
    </xf>
    <xf numFmtId="164" fontId="8" fillId="0" borderId="0" xfId="2" applyNumberFormat="1" applyFont="1" applyFill="1" applyBorder="1" applyAlignment="1">
      <alignment horizontal="right" vertical="top"/>
    </xf>
    <xf numFmtId="164" fontId="18" fillId="0" borderId="0" xfId="4" applyNumberFormat="1" applyFont="1" applyFill="1" applyBorder="1" applyAlignment="1">
      <alignment vertical="top"/>
    </xf>
    <xf numFmtId="166" fontId="18" fillId="0" borderId="0" xfId="4" applyNumberFormat="1" applyFont="1" applyFill="1" applyBorder="1" applyAlignment="1">
      <alignment vertical="top"/>
    </xf>
    <xf numFmtId="0" fontId="19" fillId="0" borderId="0" xfId="0" applyFont="1" applyAlignment="1">
      <alignment horizontal="right"/>
    </xf>
    <xf numFmtId="0" fontId="30" fillId="0" borderId="0" xfId="0" applyFont="1" applyAlignment="1">
      <alignment vertical="top" wrapText="1"/>
    </xf>
    <xf numFmtId="0" fontId="63" fillId="0" borderId="0" xfId="0" applyFont="1" applyAlignment="1">
      <alignment vertical="top" wrapText="1"/>
    </xf>
    <xf numFmtId="0" fontId="64" fillId="0" borderId="0" xfId="0" applyFont="1" applyFill="1" applyAlignment="1">
      <alignment vertical="top"/>
    </xf>
    <xf numFmtId="0" fontId="65" fillId="0" borderId="0" xfId="0" applyFont="1" applyAlignment="1">
      <alignment wrapText="1"/>
    </xf>
    <xf numFmtId="0" fontId="66" fillId="0" borderId="0" xfId="0" applyFont="1" applyAlignment="1">
      <alignment wrapText="1"/>
    </xf>
    <xf numFmtId="0" fontId="67" fillId="2" borderId="0" xfId="0" applyFont="1" applyFill="1" applyAlignment="1">
      <alignment vertical="center"/>
    </xf>
    <xf numFmtId="0" fontId="18" fillId="2" borderId="0" xfId="0" applyFont="1" applyFill="1" applyAlignment="1">
      <alignment horizontal="center" vertical="center" wrapText="1"/>
    </xf>
    <xf numFmtId="0" fontId="5" fillId="3" borderId="0" xfId="0" applyFont="1" applyFill="1" applyAlignment="1">
      <alignment vertical="center"/>
    </xf>
    <xf numFmtId="0" fontId="6" fillId="3" borderId="0" xfId="0" applyFont="1" applyFill="1" applyAlignment="1">
      <alignment vertical="center"/>
    </xf>
    <xf numFmtId="0" fontId="3" fillId="3" borderId="0" xfId="3" applyFont="1" applyFill="1" applyAlignment="1" applyProtection="1">
      <alignment horizontal="center" vertical="center"/>
    </xf>
    <xf numFmtId="0" fontId="3" fillId="0" borderId="0" xfId="3" applyFont="1" applyAlignment="1" applyProtection="1">
      <alignment horizontal="center" vertical="center"/>
    </xf>
    <xf numFmtId="0" fontId="63" fillId="0" borderId="0" xfId="0" applyFont="1"/>
    <xf numFmtId="0" fontId="69" fillId="0" borderId="0" xfId="0" applyFont="1"/>
    <xf numFmtId="166" fontId="18" fillId="0" borderId="18" xfId="4" applyNumberFormat="1" applyFont="1" applyFill="1" applyBorder="1" applyAlignment="1">
      <alignment horizontal="right" vertical="center"/>
    </xf>
    <xf numFmtId="173" fontId="18" fillId="0" borderId="0" xfId="4" applyNumberFormat="1" applyFont="1" applyFill="1" applyBorder="1" applyAlignment="1">
      <alignment horizontal="right" vertical="center"/>
    </xf>
    <xf numFmtId="166" fontId="18" fillId="0" borderId="0" xfId="4" applyNumberFormat="1" applyFont="1" applyFill="1" applyBorder="1" applyAlignment="1">
      <alignment horizontal="left" vertical="center"/>
    </xf>
    <xf numFmtId="0" fontId="61" fillId="0" borderId="0" xfId="0" applyFont="1" applyAlignment="1">
      <alignment vertical="center"/>
    </xf>
    <xf numFmtId="0" fontId="18" fillId="0" borderId="0" xfId="0" applyFont="1" applyAlignment="1">
      <alignment horizontal="left" vertical="center"/>
    </xf>
    <xf numFmtId="10" fontId="8" fillId="0" borderId="12" xfId="2" applyNumberFormat="1" applyFont="1" applyFill="1" applyBorder="1" applyAlignment="1">
      <alignment horizontal="right" vertical="center"/>
    </xf>
    <xf numFmtId="10" fontId="8" fillId="0" borderId="0" xfId="2" applyNumberFormat="1" applyFont="1" applyFill="1" applyBorder="1" applyAlignment="1">
      <alignment horizontal="right" vertical="center"/>
    </xf>
    <xf numFmtId="173" fontId="8" fillId="0" borderId="0" xfId="4" applyNumberFormat="1" applyFont="1" applyFill="1" applyBorder="1" applyAlignment="1">
      <alignment horizontal="right" vertical="center"/>
    </xf>
    <xf numFmtId="0" fontId="8" fillId="0" borderId="0" xfId="0" applyFont="1" applyAlignment="1">
      <alignment vertical="center"/>
    </xf>
    <xf numFmtId="164" fontId="18" fillId="0" borderId="14" xfId="4" applyNumberFormat="1" applyFont="1" applyFill="1" applyBorder="1" applyAlignment="1">
      <alignment horizontal="right" vertical="center"/>
    </xf>
    <xf numFmtId="164" fontId="18" fillId="0" borderId="15" xfId="4" applyNumberFormat="1" applyFont="1" applyFill="1" applyBorder="1" applyAlignment="1">
      <alignment horizontal="right" vertical="center"/>
    </xf>
    <xf numFmtId="166" fontId="18" fillId="0" borderId="15" xfId="4" applyNumberFormat="1" applyFont="1" applyFill="1" applyBorder="1" applyAlignment="1">
      <alignment horizontal="right" vertical="center"/>
    </xf>
    <xf numFmtId="0" fontId="18" fillId="0" borderId="0" xfId="0" applyFont="1" applyAlignment="1">
      <alignment horizontal="left" vertical="center" wrapText="1" indent="1"/>
    </xf>
    <xf numFmtId="0" fontId="18" fillId="3" borderId="0" xfId="0" applyFont="1" applyFill="1" applyAlignment="1">
      <alignment horizontal="left" vertical="center" wrapText="1" indent="1"/>
    </xf>
    <xf numFmtId="49" fontId="18" fillId="0" borderId="0" xfId="0" applyNumberFormat="1" applyFont="1" applyAlignment="1">
      <alignment horizontal="left" vertical="center" wrapText="1" indent="1"/>
    </xf>
    <xf numFmtId="49" fontId="18" fillId="3" borderId="0" xfId="0" applyNumberFormat="1" applyFont="1" applyFill="1" applyAlignment="1">
      <alignment horizontal="left" vertical="center" wrapText="1" indent="1"/>
    </xf>
    <xf numFmtId="164" fontId="30" fillId="0" borderId="0" xfId="4" applyNumberFormat="1" applyFont="1" applyFill="1" applyBorder="1" applyAlignment="1">
      <alignment horizontal="right" vertical="center"/>
    </xf>
    <xf numFmtId="166" fontId="30" fillId="0" borderId="0" xfId="4" applyNumberFormat="1" applyFont="1" applyFill="1" applyBorder="1" applyAlignment="1">
      <alignment horizontal="right" vertical="center"/>
    </xf>
    <xf numFmtId="0" fontId="6" fillId="0" borderId="0" xfId="0" applyFont="1" applyBorder="1" applyAlignment="1">
      <alignment vertical="center"/>
    </xf>
    <xf numFmtId="0" fontId="8" fillId="0" borderId="0" xfId="0" applyFont="1" applyAlignment="1">
      <alignment horizontal="right" vertical="center"/>
    </xf>
    <xf numFmtId="0" fontId="8" fillId="3" borderId="5" xfId="0" applyFont="1" applyFill="1" applyBorder="1" applyAlignment="1">
      <alignment horizontal="left" vertical="center" wrapText="1" indent="1"/>
    </xf>
    <xf numFmtId="0" fontId="8" fillId="0" borderId="0" xfId="0" applyFont="1" applyFill="1" applyAlignment="1">
      <alignment horizontal="left" vertical="center" wrapText="1" indent="1"/>
    </xf>
    <xf numFmtId="0" fontId="8" fillId="0" borderId="0" xfId="0" applyFont="1" applyAlignment="1">
      <alignment horizontal="left" wrapText="1"/>
    </xf>
    <xf numFmtId="0" fontId="11" fillId="0" borderId="0" xfId="0" applyFont="1" applyAlignment="1">
      <alignment horizontal="center"/>
    </xf>
    <xf numFmtId="0" fontId="13" fillId="2" borderId="3"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37" fillId="0" borderId="0" xfId="0" applyFont="1" applyAlignment="1">
      <alignment horizontal="center"/>
    </xf>
  </cellXfs>
  <cellStyles count="5">
    <cellStyle name="Dziesiętny" xfId="1" builtinId="3"/>
    <cellStyle name="Dziesiętny 3" xfId="4"/>
    <cellStyle name="Hiperłącze" xfId="3" builtinId="8"/>
    <cellStyle name="Normalny" xfId="0" builtinId="0"/>
    <cellStyle name="Procentowy" xfId="2" builtinId="5"/>
  </cellStyles>
  <dxfs count="0"/>
  <tableStyles count="0" defaultTableStyle="TableStyleMedium2" defaultPivotStyle="PivotStyleLight16"/>
  <colors>
    <mruColors>
      <color rgb="FF0033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3667125</xdr:colOff>
      <xdr:row>0</xdr:row>
      <xdr:rowOff>133350</xdr:rowOff>
    </xdr:from>
    <xdr:to>
      <xdr:col>4</xdr:col>
      <xdr:colOff>635</xdr:colOff>
      <xdr:row>0</xdr:row>
      <xdr:rowOff>417195</xdr:rowOff>
    </xdr:to>
    <xdr:pic>
      <xdr:nvPicPr>
        <xdr:cNvPr id="3" name="Image 7" descr="BGZ_BNPP_BL_Qa.png"/>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8486775" y="133350"/>
          <a:ext cx="1457960" cy="283845"/>
        </a:xfrm>
        <a:prstGeom prst="rect">
          <a:avLst/>
        </a:prstGeom>
        <a:solidFill>
          <a:schemeClr val="bg1"/>
        </a:solid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Arkusz1">
    <tabColor rgb="FF003300"/>
    <pageSetUpPr fitToPage="1"/>
  </sheetPr>
  <dimension ref="B1:G25"/>
  <sheetViews>
    <sheetView showGridLines="0" tabSelected="1" zoomScale="85" zoomScaleNormal="85" workbookViewId="0">
      <selection activeCell="B1" sqref="B1"/>
    </sheetView>
  </sheetViews>
  <sheetFormatPr defaultColWidth="10.28515625" defaultRowHeight="14.25"/>
  <cols>
    <col min="1" max="1" width="2.7109375" style="5" customWidth="1"/>
    <col min="2" max="2" width="69.5703125" style="5" customWidth="1"/>
    <col min="3" max="3" width="61.140625" style="131" customWidth="1"/>
    <col min="4" max="4" width="15.7109375" style="4" customWidth="1"/>
    <col min="5" max="7" width="10.28515625" style="5" customWidth="1"/>
    <col min="8" max="16384" width="10.28515625" style="5"/>
  </cols>
  <sheetData>
    <row r="1" spans="2:7" ht="36">
      <c r="B1" s="381" t="s">
        <v>453</v>
      </c>
      <c r="C1" s="382" t="s">
        <v>454</v>
      </c>
    </row>
    <row r="2" spans="2:7">
      <c r="C2" s="6"/>
    </row>
    <row r="3" spans="2:7" ht="25.5">
      <c r="B3" s="383" t="s">
        <v>455</v>
      </c>
      <c r="C3" s="383" t="s">
        <v>456</v>
      </c>
      <c r="D3" s="384" t="s">
        <v>457</v>
      </c>
    </row>
    <row r="4" spans="2:7">
      <c r="C4" s="6"/>
      <c r="E4" s="366"/>
      <c r="F4" s="366"/>
      <c r="G4" s="366"/>
    </row>
    <row r="5" spans="2:7" ht="21" customHeight="1">
      <c r="B5" s="385" t="s">
        <v>5</v>
      </c>
      <c r="C5" s="386" t="s">
        <v>6</v>
      </c>
      <c r="D5" s="387" t="s">
        <v>458</v>
      </c>
    </row>
    <row r="6" spans="2:7" ht="21" customHeight="1">
      <c r="B6" s="67" t="s">
        <v>72</v>
      </c>
      <c r="C6" s="66" t="s">
        <v>73</v>
      </c>
      <c r="D6" s="388" t="s">
        <v>459</v>
      </c>
    </row>
    <row r="7" spans="2:7" ht="21" customHeight="1">
      <c r="B7" s="385" t="s">
        <v>95</v>
      </c>
      <c r="C7" s="386" t="s">
        <v>96</v>
      </c>
      <c r="D7" s="387" t="s">
        <v>460</v>
      </c>
    </row>
    <row r="8" spans="2:7" ht="21" customHeight="1">
      <c r="B8" s="67" t="s">
        <v>24</v>
      </c>
      <c r="C8" s="66" t="s">
        <v>25</v>
      </c>
      <c r="D8" s="388" t="s">
        <v>461</v>
      </c>
    </row>
    <row r="9" spans="2:7" ht="21" customHeight="1">
      <c r="B9" s="385" t="s">
        <v>34</v>
      </c>
      <c r="C9" s="386" t="s">
        <v>35</v>
      </c>
      <c r="D9" s="387" t="s">
        <v>462</v>
      </c>
    </row>
    <row r="10" spans="2:7" ht="21" customHeight="1">
      <c r="B10" s="67" t="s">
        <v>171</v>
      </c>
      <c r="C10" s="66" t="s">
        <v>463</v>
      </c>
      <c r="D10" s="388" t="s">
        <v>464</v>
      </c>
    </row>
    <row r="11" spans="2:7" ht="21" customHeight="1">
      <c r="B11" s="385" t="s">
        <v>42</v>
      </c>
      <c r="C11" s="386" t="s">
        <v>43</v>
      </c>
      <c r="D11" s="387" t="s">
        <v>465</v>
      </c>
    </row>
    <row r="12" spans="2:7" ht="21" customHeight="1">
      <c r="B12" s="67" t="s">
        <v>231</v>
      </c>
      <c r="C12" s="66" t="s">
        <v>232</v>
      </c>
      <c r="D12" s="388" t="s">
        <v>466</v>
      </c>
    </row>
    <row r="13" spans="2:7" ht="21" customHeight="1">
      <c r="B13" s="385" t="s">
        <v>246</v>
      </c>
      <c r="C13" s="386" t="s">
        <v>247</v>
      </c>
      <c r="D13" s="387" t="s">
        <v>467</v>
      </c>
    </row>
    <row r="14" spans="2:7" ht="21" customHeight="1">
      <c r="B14" s="67" t="s">
        <v>468</v>
      </c>
      <c r="C14" s="66" t="s">
        <v>469</v>
      </c>
      <c r="D14" s="388" t="s">
        <v>470</v>
      </c>
    </row>
    <row r="15" spans="2:7" ht="21" customHeight="1">
      <c r="B15" s="385" t="s">
        <v>276</v>
      </c>
      <c r="C15" s="386" t="s">
        <v>374</v>
      </c>
      <c r="D15" s="387" t="s">
        <v>471</v>
      </c>
    </row>
    <row r="16" spans="2:7" ht="21" customHeight="1">
      <c r="B16" s="67" t="s">
        <v>269</v>
      </c>
      <c r="C16" s="66" t="s">
        <v>399</v>
      </c>
      <c r="D16" s="388" t="s">
        <v>472</v>
      </c>
    </row>
    <row r="17" spans="2:4" ht="21" customHeight="1">
      <c r="B17" s="385" t="s">
        <v>405</v>
      </c>
      <c r="C17" s="386" t="s">
        <v>473</v>
      </c>
      <c r="D17" s="387" t="s">
        <v>474</v>
      </c>
    </row>
    <row r="18" spans="2:4" ht="21" customHeight="1">
      <c r="B18" s="67" t="s">
        <v>415</v>
      </c>
      <c r="C18" s="66" t="s">
        <v>416</v>
      </c>
      <c r="D18" s="388" t="s">
        <v>475</v>
      </c>
    </row>
    <row r="19" spans="2:4" ht="21" customHeight="1">
      <c r="B19" s="385" t="s">
        <v>476</v>
      </c>
      <c r="C19" s="386" t="s">
        <v>477</v>
      </c>
      <c r="D19" s="387" t="s">
        <v>478</v>
      </c>
    </row>
    <row r="22" spans="2:4" s="107" customFormat="1" ht="12.75">
      <c r="B22" s="107" t="s">
        <v>479</v>
      </c>
      <c r="C22" s="389"/>
      <c r="D22" s="390"/>
    </row>
    <row r="23" spans="2:4" s="107" customFormat="1" ht="27.75" customHeight="1">
      <c r="B23" s="413" t="s">
        <v>480</v>
      </c>
      <c r="C23" s="413"/>
      <c r="D23" s="413"/>
    </row>
    <row r="24" spans="2:4" s="107" customFormat="1" ht="18.75" customHeight="1">
      <c r="B24" s="107" t="s">
        <v>481</v>
      </c>
      <c r="C24" s="389"/>
      <c r="D24" s="390"/>
    </row>
    <row r="25" spans="2:4" s="107" customFormat="1" ht="37.5" customHeight="1">
      <c r="B25" s="413" t="s">
        <v>482</v>
      </c>
      <c r="C25" s="413"/>
      <c r="D25" s="413"/>
    </row>
  </sheetData>
  <mergeCells count="2">
    <mergeCell ref="B23:D23"/>
    <mergeCell ref="B25:D25"/>
  </mergeCells>
  <hyperlinks>
    <hyperlink ref="D5" location="'(1)'!A1" display="(1)"/>
    <hyperlink ref="D6" location="'(1a)'!A1" display="(1a)"/>
    <hyperlink ref="D7" location="'(2)'!A1" display="(2)"/>
    <hyperlink ref="D9" location="'(4)'!A1" display="(4)"/>
    <hyperlink ref="D10" location="'(5)'!A1" display="(5)"/>
    <hyperlink ref="D11" location="'(6)'!A1" display="(6)"/>
    <hyperlink ref="D12" location="'(7)'!A1" display="(7)"/>
    <hyperlink ref="D13" location="'(8)'!A1" display="(8)"/>
    <hyperlink ref="D14" location="'(9)'!A1" display="(9)"/>
    <hyperlink ref="D15" location="'(10)'!A1" display="(10)"/>
    <hyperlink ref="D16" location="'(11)'!A1" display="(11)"/>
    <hyperlink ref="D17" location="'(12)'!A1" display="(12)"/>
    <hyperlink ref="D18" location="'(13)'!A1" display="(13)"/>
    <hyperlink ref="D19" location="'(14)'!A1" display="(14)"/>
    <hyperlink ref="D8" location="'(3)'!A1" display="(3)"/>
  </hyperlinks>
  <pageMargins left="0.70866141732283472" right="0.70866141732283472" top="0.74803149606299213" bottom="0.74803149606299213" header="0.31496062992125984" footer="0.31496062992125984"/>
  <pageSetup paperSize="9" scale="89" orientation="landscape" r:id="rId1"/>
  <ignoredErrors>
    <ignoredError sqref="B5:D21 B23:D31 C22:D22" numberStoredAsText="1"/>
  </ignoredErrors>
  <drawing r:id="rId2"/>
</worksheet>
</file>

<file path=xl/worksheets/sheet10.xml><?xml version="1.0" encoding="utf-8"?>
<worksheet xmlns="http://schemas.openxmlformats.org/spreadsheetml/2006/main" xmlns:r="http://schemas.openxmlformats.org/officeDocument/2006/relationships">
  <sheetPr codeName="Arkusz11">
    <tabColor theme="6"/>
    <pageSetUpPr fitToPage="1"/>
  </sheetPr>
  <dimension ref="A1:R36"/>
  <sheetViews>
    <sheetView showGridLines="0" topLeftCell="A13" zoomScale="85" zoomScaleNormal="85" workbookViewId="0">
      <pane xSplit="2" topLeftCell="C1" activePane="topRight" state="frozen"/>
      <selection pane="topRight" activeCell="B20" sqref="B20"/>
    </sheetView>
  </sheetViews>
  <sheetFormatPr defaultRowHeight="15" outlineLevelRow="1" outlineLevelCol="1"/>
  <cols>
    <col min="1" max="1" width="49.42578125" customWidth="1"/>
    <col min="2" max="2" width="40.28515625" customWidth="1" outlineLevel="1"/>
    <col min="3" max="8" width="13.42578125" customWidth="1"/>
    <col min="9" max="9" width="1.7109375" style="176" customWidth="1"/>
    <col min="10" max="10" width="13.28515625" customWidth="1"/>
    <col min="11" max="11" width="12.140625" customWidth="1"/>
    <col min="12" max="12" width="1.28515625" customWidth="1"/>
    <col min="13" max="13" width="13.28515625" customWidth="1"/>
    <col min="14" max="14" width="12.140625" customWidth="1"/>
    <col min="15" max="15" width="2.28515625" customWidth="1"/>
    <col min="16" max="16" width="13.28515625" customWidth="1"/>
    <col min="17" max="17" width="12.140625" customWidth="1"/>
  </cols>
  <sheetData>
    <row r="1" spans="1:17" s="4" customFormat="1" ht="14.25">
      <c r="A1" s="1" t="s">
        <v>0</v>
      </c>
      <c r="B1" s="1" t="s">
        <v>1</v>
      </c>
      <c r="C1" s="184"/>
      <c r="D1" s="184"/>
      <c r="E1" s="184"/>
      <c r="F1" s="184"/>
      <c r="G1" s="184"/>
      <c r="H1" s="184"/>
      <c r="I1" s="147"/>
    </row>
    <row r="2" spans="1:17" s="5" customFormat="1" ht="14.25">
      <c r="A2" s="212"/>
      <c r="B2" s="212"/>
      <c r="C2" s="7"/>
      <c r="D2" s="7"/>
      <c r="E2" s="7"/>
      <c r="F2" s="7"/>
      <c r="G2" s="7"/>
      <c r="H2" s="7"/>
      <c r="I2" s="23"/>
    </row>
    <row r="3" spans="1:17" s="5" customFormat="1">
      <c r="A3" s="63" t="s">
        <v>227</v>
      </c>
      <c r="B3" s="63" t="s">
        <v>228</v>
      </c>
      <c r="C3" s="157"/>
      <c r="D3" s="157"/>
      <c r="E3" s="157"/>
      <c r="F3" s="157"/>
      <c r="G3" s="157"/>
      <c r="H3" s="157"/>
      <c r="I3" s="23"/>
      <c r="J3" s="414" t="s">
        <v>4</v>
      </c>
      <c r="K3" s="414"/>
      <c r="L3" s="216"/>
      <c r="M3" s="414" t="s">
        <v>229</v>
      </c>
      <c r="N3" s="414"/>
      <c r="O3" s="216"/>
      <c r="P3" s="414" t="s">
        <v>60</v>
      </c>
      <c r="Q3" s="414"/>
    </row>
    <row r="4" spans="1:17" ht="27" customHeight="1">
      <c r="A4" s="104" t="s">
        <v>246</v>
      </c>
      <c r="B4" s="104" t="s">
        <v>247</v>
      </c>
      <c r="C4" s="14" t="s">
        <v>7</v>
      </c>
      <c r="D4" s="14" t="s">
        <v>8</v>
      </c>
      <c r="E4" s="14" t="s">
        <v>9</v>
      </c>
      <c r="F4" s="14" t="s">
        <v>10</v>
      </c>
      <c r="G4" s="14" t="s">
        <v>11</v>
      </c>
      <c r="H4" s="14" t="s">
        <v>12</v>
      </c>
      <c r="I4" s="23"/>
      <c r="J4" s="415" t="s">
        <v>13</v>
      </c>
      <c r="K4" s="416"/>
      <c r="L4" s="5"/>
      <c r="M4" s="415" t="s">
        <v>233</v>
      </c>
      <c r="N4" s="416"/>
      <c r="O4" s="5"/>
      <c r="P4" s="415" t="s">
        <v>67</v>
      </c>
      <c r="Q4" s="416"/>
    </row>
    <row r="5" spans="1:17">
      <c r="A5" s="264" t="s">
        <v>313</v>
      </c>
      <c r="B5" s="185" t="s">
        <v>314</v>
      </c>
      <c r="C5" s="172">
        <v>8058836</v>
      </c>
      <c r="D5" s="85">
        <v>5231901</v>
      </c>
      <c r="E5" s="85">
        <v>5268652</v>
      </c>
      <c r="F5" s="85">
        <v>5210688</v>
      </c>
      <c r="G5" s="85">
        <v>5105260</v>
      </c>
      <c r="H5" s="85">
        <v>4361921</v>
      </c>
      <c r="J5" s="85">
        <f t="shared" ref="J5:J29" si="0">+C5-G5</f>
        <v>2953576</v>
      </c>
      <c r="K5" s="108">
        <f t="shared" ref="K5:K29" si="1">IF(ISERROR(J5/G5),0,J5/G5)</f>
        <v>0.57853586301187399</v>
      </c>
      <c r="L5" s="5"/>
      <c r="M5" s="85">
        <f t="shared" ref="M5:M29" si="2">+C5-E5</f>
        <v>2790184</v>
      </c>
      <c r="N5" s="108">
        <f t="shared" ref="N5:N29" si="3">IF(ISERROR(M5/$E5),0,M5/$E5)</f>
        <v>0.52958213979590985</v>
      </c>
      <c r="O5" s="5"/>
      <c r="P5" s="85">
        <f t="shared" ref="P5:P29" si="4">+C5-D5</f>
        <v>2826935</v>
      </c>
      <c r="Q5" s="108">
        <f t="shared" ref="Q5:Q29" si="5">IF(ISERROR(P5/D5),0,P5/D5)</f>
        <v>0.54032654669880031</v>
      </c>
    </row>
    <row r="6" spans="1:17">
      <c r="A6" s="264" t="s">
        <v>103</v>
      </c>
      <c r="B6" s="185" t="s">
        <v>315</v>
      </c>
      <c r="C6" s="173">
        <v>4271391</v>
      </c>
      <c r="D6" s="85">
        <v>2093024</v>
      </c>
      <c r="E6" s="85">
        <v>2118862</v>
      </c>
      <c r="F6" s="85">
        <v>2218982</v>
      </c>
      <c r="G6" s="85">
        <v>2255378</v>
      </c>
      <c r="H6" s="85">
        <v>1948546</v>
      </c>
      <c r="J6" s="85">
        <f t="shared" si="0"/>
        <v>2016013</v>
      </c>
      <c r="K6" s="108">
        <f t="shared" si="1"/>
        <v>0.89386923167646404</v>
      </c>
      <c r="L6" s="31"/>
      <c r="M6" s="85">
        <f t="shared" si="2"/>
        <v>2152529</v>
      </c>
      <c r="N6" s="108">
        <f t="shared" si="3"/>
        <v>1.0158891895744036</v>
      </c>
      <c r="O6" s="31"/>
      <c r="P6" s="85">
        <f t="shared" si="4"/>
        <v>2178367</v>
      </c>
      <c r="Q6" s="108">
        <f t="shared" si="5"/>
        <v>1.0407749743911203</v>
      </c>
    </row>
    <row r="7" spans="1:17">
      <c r="A7" s="264" t="s">
        <v>316</v>
      </c>
      <c r="B7" s="185" t="s">
        <v>317</v>
      </c>
      <c r="C7" s="173">
        <v>3730875</v>
      </c>
      <c r="D7" s="85">
        <v>3127800</v>
      </c>
      <c r="E7" s="85">
        <v>3144797</v>
      </c>
      <c r="F7" s="85">
        <v>2969821</v>
      </c>
      <c r="G7" s="85">
        <v>2743151</v>
      </c>
      <c r="H7" s="85">
        <v>2388168</v>
      </c>
      <c r="J7" s="85">
        <f t="shared" si="0"/>
        <v>987724</v>
      </c>
      <c r="K7" s="108">
        <f t="shared" si="1"/>
        <v>0.36006913217682879</v>
      </c>
      <c r="L7" s="5"/>
      <c r="M7" s="85">
        <f t="shared" si="2"/>
        <v>586078</v>
      </c>
      <c r="N7" s="108">
        <f t="shared" si="3"/>
        <v>0.18636433448645492</v>
      </c>
      <c r="O7" s="5"/>
      <c r="P7" s="85">
        <f t="shared" si="4"/>
        <v>603075</v>
      </c>
      <c r="Q7" s="108">
        <f t="shared" si="5"/>
        <v>0.19281124112794937</v>
      </c>
    </row>
    <row r="8" spans="1:17">
      <c r="A8" s="265" t="s">
        <v>318</v>
      </c>
      <c r="B8" s="266" t="s">
        <v>319</v>
      </c>
      <c r="C8" s="173">
        <v>199969</v>
      </c>
      <c r="D8" s="85">
        <v>105962</v>
      </c>
      <c r="E8" s="85">
        <v>106328</v>
      </c>
      <c r="F8" s="85">
        <v>109873</v>
      </c>
      <c r="G8" s="85">
        <v>105591</v>
      </c>
      <c r="H8" s="85">
        <v>98963</v>
      </c>
      <c r="J8" s="85">
        <f t="shared" si="0"/>
        <v>94378</v>
      </c>
      <c r="K8" s="108">
        <f t="shared" si="1"/>
        <v>0.89380723735924461</v>
      </c>
      <c r="L8" s="5"/>
      <c r="M8" s="85">
        <f t="shared" si="2"/>
        <v>93641</v>
      </c>
      <c r="N8" s="108">
        <f t="shared" si="3"/>
        <v>0.88068053570085025</v>
      </c>
      <c r="O8" s="5"/>
      <c r="P8" s="85">
        <f t="shared" si="4"/>
        <v>94007</v>
      </c>
      <c r="Q8" s="108">
        <f t="shared" si="5"/>
        <v>0.88717653498423965</v>
      </c>
    </row>
    <row r="9" spans="1:17">
      <c r="A9" s="265" t="s">
        <v>320</v>
      </c>
      <c r="B9" s="266" t="s">
        <v>321</v>
      </c>
      <c r="C9" s="173">
        <v>498515</v>
      </c>
      <c r="D9" s="85">
        <v>416279</v>
      </c>
      <c r="E9" s="85">
        <v>375241</v>
      </c>
      <c r="F9" s="85">
        <v>377204</v>
      </c>
      <c r="G9" s="85">
        <v>365712</v>
      </c>
      <c r="H9" s="85">
        <v>347682</v>
      </c>
      <c r="J9" s="85">
        <f t="shared" si="0"/>
        <v>132803</v>
      </c>
      <c r="K9" s="108">
        <f t="shared" si="1"/>
        <v>0.36313547272170449</v>
      </c>
      <c r="L9" s="5"/>
      <c r="M9" s="85">
        <f t="shared" si="2"/>
        <v>123274</v>
      </c>
      <c r="N9" s="108">
        <f t="shared" si="3"/>
        <v>0.32851953811017454</v>
      </c>
      <c r="O9" s="5"/>
      <c r="P9" s="85">
        <f t="shared" si="4"/>
        <v>82236</v>
      </c>
      <c r="Q9" s="108">
        <f t="shared" si="5"/>
        <v>0.19755020070673754</v>
      </c>
    </row>
    <row r="10" spans="1:17">
      <c r="A10" s="265" t="s">
        <v>322</v>
      </c>
      <c r="B10" s="266" t="s">
        <v>323</v>
      </c>
      <c r="C10" s="173">
        <v>3032391</v>
      </c>
      <c r="D10" s="85">
        <v>2605559</v>
      </c>
      <c r="E10" s="85">
        <v>2663228</v>
      </c>
      <c r="F10" s="85">
        <v>2482744</v>
      </c>
      <c r="G10" s="85">
        <v>2271848</v>
      </c>
      <c r="H10" s="85">
        <v>1941523</v>
      </c>
      <c r="J10" s="85">
        <f t="shared" si="0"/>
        <v>760543</v>
      </c>
      <c r="K10" s="108">
        <f t="shared" si="1"/>
        <v>0.33476843521221489</v>
      </c>
      <c r="L10" s="5"/>
      <c r="M10" s="85">
        <f t="shared" si="2"/>
        <v>369163</v>
      </c>
      <c r="N10" s="108">
        <f t="shared" si="3"/>
        <v>0.13861486887341226</v>
      </c>
      <c r="O10" s="5"/>
      <c r="P10" s="85">
        <f t="shared" si="4"/>
        <v>426832</v>
      </c>
      <c r="Q10" s="108">
        <f t="shared" si="5"/>
        <v>0.1638159028446487</v>
      </c>
    </row>
    <row r="11" spans="1:17">
      <c r="A11" s="264" t="s">
        <v>107</v>
      </c>
      <c r="B11" s="185" t="s">
        <v>324</v>
      </c>
      <c r="C11" s="173">
        <v>14163</v>
      </c>
      <c r="D11" s="85">
        <v>6818</v>
      </c>
      <c r="E11" s="85">
        <v>617</v>
      </c>
      <c r="F11" s="85">
        <v>6304</v>
      </c>
      <c r="G11" s="85">
        <v>9795</v>
      </c>
      <c r="H11" s="85">
        <v>3198</v>
      </c>
      <c r="J11" s="85">
        <f t="shared" si="0"/>
        <v>4368</v>
      </c>
      <c r="K11" s="108">
        <f t="shared" si="1"/>
        <v>0.44594180704441039</v>
      </c>
      <c r="L11" s="5"/>
      <c r="M11" s="85">
        <f t="shared" si="2"/>
        <v>13546</v>
      </c>
      <c r="N11" s="108">
        <f t="shared" si="3"/>
        <v>21.954619124797407</v>
      </c>
      <c r="O11" s="5"/>
      <c r="P11" s="85">
        <f t="shared" si="4"/>
        <v>7345</v>
      </c>
      <c r="Q11" s="108">
        <f t="shared" si="5"/>
        <v>1.0772953945438546</v>
      </c>
    </row>
    <row r="12" spans="1:17">
      <c r="A12" s="264" t="s">
        <v>109</v>
      </c>
      <c r="B12" s="185" t="s">
        <v>325</v>
      </c>
      <c r="C12" s="173">
        <v>42407</v>
      </c>
      <c r="D12" s="85">
        <v>4259</v>
      </c>
      <c r="E12" s="85">
        <v>4376</v>
      </c>
      <c r="F12" s="85">
        <v>15581</v>
      </c>
      <c r="G12" s="85">
        <v>96936</v>
      </c>
      <c r="H12" s="85">
        <v>22009</v>
      </c>
      <c r="J12" s="85">
        <f t="shared" si="0"/>
        <v>-54529</v>
      </c>
      <c r="K12" s="108">
        <f t="shared" si="1"/>
        <v>-0.5625257902120987</v>
      </c>
      <c r="L12" s="5"/>
      <c r="M12" s="85">
        <f t="shared" si="2"/>
        <v>38031</v>
      </c>
      <c r="N12" s="108">
        <f t="shared" si="3"/>
        <v>8.6908135283363794</v>
      </c>
      <c r="O12" s="5"/>
      <c r="P12" s="85">
        <f t="shared" si="4"/>
        <v>38148</v>
      </c>
      <c r="Q12" s="108">
        <f t="shared" si="5"/>
        <v>8.9570321671753934</v>
      </c>
    </row>
    <row r="13" spans="1:17">
      <c r="A13" s="264" t="s">
        <v>326</v>
      </c>
      <c r="B13" s="185" t="s">
        <v>327</v>
      </c>
      <c r="C13" s="173">
        <f>44121862+13884</f>
        <v>44135746</v>
      </c>
      <c r="D13" s="85">
        <v>26133650</v>
      </c>
      <c r="E13" s="85">
        <v>25793660</v>
      </c>
      <c r="F13" s="85">
        <v>25971223</v>
      </c>
      <c r="G13" s="85">
        <v>25175685</v>
      </c>
      <c r="H13" s="85">
        <v>23366357</v>
      </c>
      <c r="J13" s="85">
        <f t="shared" si="0"/>
        <v>18960061</v>
      </c>
      <c r="K13" s="108">
        <f t="shared" si="1"/>
        <v>0.75311003454325076</v>
      </c>
      <c r="L13" s="5"/>
      <c r="M13" s="85">
        <f t="shared" si="2"/>
        <v>18342086</v>
      </c>
      <c r="N13" s="108">
        <f t="shared" si="3"/>
        <v>0.71110831111211048</v>
      </c>
      <c r="O13" s="5"/>
      <c r="P13" s="85">
        <f t="shared" si="4"/>
        <v>18002096</v>
      </c>
      <c r="Q13" s="108">
        <f t="shared" si="5"/>
        <v>0.68884736728317708</v>
      </c>
    </row>
    <row r="14" spans="1:17">
      <c r="A14" s="264" t="s">
        <v>328</v>
      </c>
      <c r="B14" s="185" t="s">
        <v>329</v>
      </c>
      <c r="C14" s="173">
        <v>13569318</v>
      </c>
      <c r="D14" s="85">
        <v>7761673</v>
      </c>
      <c r="E14" s="85">
        <v>7970809</v>
      </c>
      <c r="F14" s="85">
        <v>8430875</v>
      </c>
      <c r="G14" s="85">
        <v>8156047</v>
      </c>
      <c r="H14" s="85">
        <v>6711846</v>
      </c>
      <c r="J14" s="85">
        <f t="shared" si="0"/>
        <v>5413271</v>
      </c>
      <c r="K14" s="108">
        <f t="shared" si="1"/>
        <v>0.66371258037134906</v>
      </c>
      <c r="L14" s="5"/>
      <c r="M14" s="85">
        <f t="shared" si="2"/>
        <v>5598509</v>
      </c>
      <c r="N14" s="108">
        <f t="shared" si="3"/>
        <v>0.70237650908458604</v>
      </c>
      <c r="O14" s="5"/>
      <c r="P14" s="85">
        <f t="shared" si="4"/>
        <v>5807645</v>
      </c>
      <c r="Q14" s="108">
        <f t="shared" si="5"/>
        <v>0.74824654426951509</v>
      </c>
    </row>
    <row r="15" spans="1:17">
      <c r="A15" s="267" t="s">
        <v>330</v>
      </c>
      <c r="B15" s="266" t="s">
        <v>331</v>
      </c>
      <c r="C15" s="173">
        <v>6307689</v>
      </c>
      <c r="D15" s="85">
        <v>4561352</v>
      </c>
      <c r="E15" s="85">
        <v>4622665</v>
      </c>
      <c r="F15" s="85">
        <v>5079676</v>
      </c>
      <c r="G15" s="85">
        <v>5059803</v>
      </c>
      <c r="H15" s="85">
        <v>4154523</v>
      </c>
      <c r="J15" s="85">
        <f t="shared" si="0"/>
        <v>1247886</v>
      </c>
      <c r="K15" s="108">
        <f t="shared" si="1"/>
        <v>0.24662738845761387</v>
      </c>
      <c r="L15" s="5"/>
      <c r="M15" s="85">
        <f t="shared" si="2"/>
        <v>1685024</v>
      </c>
      <c r="N15" s="108">
        <f t="shared" si="3"/>
        <v>0.36451354359444171</v>
      </c>
      <c r="O15" s="5"/>
      <c r="P15" s="85">
        <f t="shared" si="4"/>
        <v>1746337</v>
      </c>
      <c r="Q15" s="108">
        <f t="shared" si="5"/>
        <v>0.38285512716405135</v>
      </c>
    </row>
    <row r="16" spans="1:17">
      <c r="A16" s="267" t="s">
        <v>332</v>
      </c>
      <c r="B16" s="266" t="s">
        <v>333</v>
      </c>
      <c r="C16" s="173">
        <v>3450405</v>
      </c>
      <c r="D16" s="85">
        <v>2115716</v>
      </c>
      <c r="E16" s="85">
        <v>2222940</v>
      </c>
      <c r="F16" s="85">
        <v>2265805</v>
      </c>
      <c r="G16" s="85">
        <v>1994047</v>
      </c>
      <c r="H16" s="85">
        <v>1639559</v>
      </c>
      <c r="J16" s="85">
        <f t="shared" si="0"/>
        <v>1456358</v>
      </c>
      <c r="K16" s="108">
        <f t="shared" si="1"/>
        <v>0.73035289539313764</v>
      </c>
      <c r="L16" s="5"/>
      <c r="M16" s="85">
        <f t="shared" si="2"/>
        <v>1227465</v>
      </c>
      <c r="N16" s="108">
        <f t="shared" si="3"/>
        <v>0.55218089557073069</v>
      </c>
      <c r="O16" s="5"/>
      <c r="P16" s="85">
        <f t="shared" si="4"/>
        <v>1334689</v>
      </c>
      <c r="Q16" s="108">
        <f t="shared" si="5"/>
        <v>0.63084506616199909</v>
      </c>
    </row>
    <row r="17" spans="1:17" s="114" customFormat="1" ht="14.25">
      <c r="A17" s="267" t="s">
        <v>334</v>
      </c>
      <c r="B17" s="268" t="s">
        <v>335</v>
      </c>
      <c r="C17" s="173">
        <v>3811224</v>
      </c>
      <c r="D17" s="85">
        <v>1084605</v>
      </c>
      <c r="E17" s="85">
        <v>1125204</v>
      </c>
      <c r="F17" s="85">
        <v>1085394</v>
      </c>
      <c r="G17" s="85">
        <v>1102197</v>
      </c>
      <c r="H17" s="85">
        <v>917764</v>
      </c>
      <c r="I17" s="119"/>
      <c r="J17" s="85">
        <f t="shared" si="0"/>
        <v>2709027</v>
      </c>
      <c r="K17" s="108">
        <f>IF(ISERROR(J17/G17),0,J17/G17)</f>
        <v>2.4578428357181159</v>
      </c>
      <c r="L17" s="5"/>
      <c r="M17" s="85">
        <f t="shared" si="2"/>
        <v>2686020</v>
      </c>
      <c r="N17" s="108">
        <f t="shared" si="3"/>
        <v>2.3871404651956447</v>
      </c>
      <c r="O17" s="5"/>
      <c r="P17" s="85">
        <f>+C17-D17</f>
        <v>2726619</v>
      </c>
      <c r="Q17" s="108">
        <f t="shared" si="5"/>
        <v>2.5139281120776689</v>
      </c>
    </row>
    <row r="18" spans="1:17">
      <c r="A18" s="264" t="s">
        <v>316</v>
      </c>
      <c r="B18" s="185" t="s">
        <v>317</v>
      </c>
      <c r="C18" s="173">
        <v>28232397</v>
      </c>
      <c r="D18" s="85">
        <v>18122828</v>
      </c>
      <c r="E18" s="85">
        <v>17533570</v>
      </c>
      <c r="F18" s="85">
        <v>17190783</v>
      </c>
      <c r="G18" s="85">
        <v>16666421</v>
      </c>
      <c r="H18" s="85">
        <v>16286784</v>
      </c>
      <c r="J18" s="85">
        <f t="shared" si="0"/>
        <v>11565976</v>
      </c>
      <c r="K18" s="108">
        <f t="shared" si="1"/>
        <v>0.6939687890999513</v>
      </c>
      <c r="L18" s="99"/>
      <c r="M18" s="85">
        <f t="shared" si="2"/>
        <v>10698827</v>
      </c>
      <c r="N18" s="108">
        <f t="shared" si="3"/>
        <v>0.6101910221363932</v>
      </c>
      <c r="O18" s="99"/>
      <c r="P18" s="85">
        <f t="shared" si="4"/>
        <v>10109569</v>
      </c>
      <c r="Q18" s="108">
        <f t="shared" si="5"/>
        <v>0.55783617214708436</v>
      </c>
    </row>
    <row r="19" spans="1:17">
      <c r="A19" s="265" t="s">
        <v>336</v>
      </c>
      <c r="B19" s="266" t="s">
        <v>337</v>
      </c>
      <c r="C19" s="173">
        <v>19457605</v>
      </c>
      <c r="D19" s="85">
        <v>10519893</v>
      </c>
      <c r="E19" s="85">
        <v>10087819</v>
      </c>
      <c r="F19" s="85">
        <v>9979430</v>
      </c>
      <c r="G19" s="85">
        <v>9763850</v>
      </c>
      <c r="H19" s="85">
        <v>9604506</v>
      </c>
      <c r="J19" s="85">
        <f t="shared" si="0"/>
        <v>9693755</v>
      </c>
      <c r="K19" s="108">
        <f t="shared" si="1"/>
        <v>0.99282096713898715</v>
      </c>
      <c r="L19" s="99"/>
      <c r="M19" s="85">
        <f t="shared" si="2"/>
        <v>9369786</v>
      </c>
      <c r="N19" s="108">
        <f t="shared" si="3"/>
        <v>0.92882178001012905</v>
      </c>
      <c r="O19" s="99"/>
      <c r="P19" s="85">
        <f t="shared" si="4"/>
        <v>8937712</v>
      </c>
      <c r="Q19" s="108">
        <f t="shared" si="5"/>
        <v>0.84960103681662924</v>
      </c>
    </row>
    <row r="20" spans="1:17">
      <c r="A20" s="269" t="s">
        <v>338</v>
      </c>
      <c r="B20" s="270" t="s">
        <v>339</v>
      </c>
      <c r="C20" s="173">
        <v>14820881</v>
      </c>
      <c r="D20" s="85">
        <v>8690410</v>
      </c>
      <c r="E20" s="85">
        <v>8340820</v>
      </c>
      <c r="F20" s="85">
        <v>8277992</v>
      </c>
      <c r="G20" s="85">
        <v>8166188</v>
      </c>
      <c r="H20" s="85">
        <v>8110185</v>
      </c>
      <c r="J20" s="85">
        <f t="shared" si="0"/>
        <v>6654693</v>
      </c>
      <c r="K20" s="108">
        <f t="shared" si="1"/>
        <v>0.81490813094187886</v>
      </c>
      <c r="L20" s="31"/>
      <c r="M20" s="85">
        <f t="shared" si="2"/>
        <v>6480061</v>
      </c>
      <c r="N20" s="108">
        <f t="shared" si="3"/>
        <v>0.77690934464477113</v>
      </c>
      <c r="O20" s="31"/>
      <c r="P20" s="85">
        <f t="shared" si="4"/>
        <v>6130471</v>
      </c>
      <c r="Q20" s="108">
        <f t="shared" si="5"/>
        <v>0.70542943313376472</v>
      </c>
    </row>
    <row r="21" spans="1:17">
      <c r="A21" s="265" t="s">
        <v>340</v>
      </c>
      <c r="B21" s="266" t="s">
        <v>341</v>
      </c>
      <c r="C21" s="173">
        <v>2313295</v>
      </c>
      <c r="D21" s="85">
        <v>1415959</v>
      </c>
      <c r="E21" s="85">
        <v>1414479</v>
      </c>
      <c r="F21" s="85">
        <v>1381977</v>
      </c>
      <c r="G21" s="85">
        <v>1312720</v>
      </c>
      <c r="H21" s="85">
        <v>1309634</v>
      </c>
      <c r="J21" s="85">
        <f t="shared" si="0"/>
        <v>1000575</v>
      </c>
      <c r="K21" s="108">
        <f t="shared" si="1"/>
        <v>0.76221509537448962</v>
      </c>
      <c r="L21" s="5"/>
      <c r="M21" s="85">
        <f t="shared" si="2"/>
        <v>898816</v>
      </c>
      <c r="N21" s="108">
        <f t="shared" si="3"/>
        <v>0.63543962123156295</v>
      </c>
      <c r="O21" s="5"/>
      <c r="P21" s="85">
        <f t="shared" si="4"/>
        <v>897336</v>
      </c>
      <c r="Q21" s="108">
        <f t="shared" si="5"/>
        <v>0.63373021393981044</v>
      </c>
    </row>
    <row r="22" spans="1:17">
      <c r="A22" s="265" t="s">
        <v>342</v>
      </c>
      <c r="B22" s="266" t="s">
        <v>343</v>
      </c>
      <c r="C22" s="173">
        <v>6461497</v>
      </c>
      <c r="D22" s="85">
        <v>6186976</v>
      </c>
      <c r="E22" s="85">
        <v>6031272</v>
      </c>
      <c r="F22" s="85">
        <v>5829376</v>
      </c>
      <c r="G22" s="85">
        <v>5589851</v>
      </c>
      <c r="H22" s="85">
        <v>5372644</v>
      </c>
      <c r="J22" s="85">
        <f t="shared" si="0"/>
        <v>871646</v>
      </c>
      <c r="K22" s="108">
        <f t="shared" si="1"/>
        <v>0.15593367336624894</v>
      </c>
      <c r="L22" s="31"/>
      <c r="M22" s="85">
        <f t="shared" si="2"/>
        <v>430225</v>
      </c>
      <c r="N22" s="108">
        <f t="shared" si="3"/>
        <v>7.1332382290170304E-2</v>
      </c>
      <c r="O22" s="31"/>
      <c r="P22" s="85">
        <f t="shared" si="4"/>
        <v>274521</v>
      </c>
      <c r="Q22" s="108">
        <f t="shared" si="5"/>
        <v>4.4370787926120939E-2</v>
      </c>
    </row>
    <row r="23" spans="1:17">
      <c r="A23" s="264" t="s">
        <v>107</v>
      </c>
      <c r="B23" s="185" t="s">
        <v>324</v>
      </c>
      <c r="C23" s="173">
        <v>198848</v>
      </c>
      <c r="D23" s="85">
        <v>196331</v>
      </c>
      <c r="E23" s="85">
        <v>215802</v>
      </c>
      <c r="F23" s="85">
        <v>231630</v>
      </c>
      <c r="G23" s="85">
        <v>238432</v>
      </c>
      <c r="H23" s="85">
        <v>238612</v>
      </c>
      <c r="J23" s="85">
        <f t="shared" si="0"/>
        <v>-39584</v>
      </c>
      <c r="K23" s="108">
        <f t="shared" si="1"/>
        <v>-0.16601798416319957</v>
      </c>
      <c r="L23" s="5"/>
      <c r="M23" s="85">
        <f t="shared" si="2"/>
        <v>-16954</v>
      </c>
      <c r="N23" s="108">
        <f t="shared" si="3"/>
        <v>-7.8562756600958281E-2</v>
      </c>
      <c r="O23" s="5"/>
      <c r="P23" s="85">
        <f t="shared" si="4"/>
        <v>2517</v>
      </c>
      <c r="Q23" s="108">
        <f t="shared" si="5"/>
        <v>1.2820186318003779E-2</v>
      </c>
    </row>
    <row r="24" spans="1:17">
      <c r="A24" s="264" t="s">
        <v>109</v>
      </c>
      <c r="B24" s="185" t="s">
        <v>325</v>
      </c>
      <c r="C24" s="173">
        <v>193689</v>
      </c>
      <c r="D24" s="85">
        <v>52818</v>
      </c>
      <c r="E24" s="85">
        <v>73479</v>
      </c>
      <c r="F24" s="85">
        <v>117935</v>
      </c>
      <c r="G24" s="85">
        <v>114785</v>
      </c>
      <c r="H24" s="85">
        <v>129115</v>
      </c>
      <c r="J24" s="85">
        <f t="shared" si="0"/>
        <v>78904</v>
      </c>
      <c r="K24" s="108">
        <f t="shared" si="1"/>
        <v>0.6874068911443133</v>
      </c>
      <c r="L24" s="5"/>
      <c r="M24" s="85">
        <f t="shared" si="2"/>
        <v>120210</v>
      </c>
      <c r="N24" s="108">
        <f t="shared" si="3"/>
        <v>1.6359776262605643</v>
      </c>
      <c r="O24" s="5"/>
      <c r="P24" s="85">
        <f t="shared" si="4"/>
        <v>140871</v>
      </c>
      <c r="Q24" s="108">
        <f t="shared" si="5"/>
        <v>2.6671021242758153</v>
      </c>
    </row>
    <row r="25" spans="1:17" s="176" customFormat="1">
      <c r="A25" s="271" t="s">
        <v>344</v>
      </c>
      <c r="B25" s="185" t="s">
        <v>345</v>
      </c>
      <c r="C25" s="173">
        <v>1941494</v>
      </c>
      <c r="D25" s="85">
        <v>0</v>
      </c>
      <c r="E25" s="85">
        <v>0</v>
      </c>
      <c r="F25" s="85">
        <v>0</v>
      </c>
      <c r="G25" s="85">
        <v>0</v>
      </c>
      <c r="H25" s="85">
        <v>0</v>
      </c>
      <c r="J25" s="85">
        <f t="shared" si="0"/>
        <v>1941494</v>
      </c>
      <c r="K25" s="108">
        <f t="shared" si="1"/>
        <v>0</v>
      </c>
      <c r="L25" s="23"/>
      <c r="M25" s="85">
        <f t="shared" si="2"/>
        <v>1941494</v>
      </c>
      <c r="N25" s="108">
        <f t="shared" si="3"/>
        <v>0</v>
      </c>
      <c r="O25" s="23"/>
      <c r="P25" s="85">
        <f t="shared" si="4"/>
        <v>1941494</v>
      </c>
      <c r="Q25" s="108">
        <f t="shared" si="5"/>
        <v>0</v>
      </c>
    </row>
    <row r="26" spans="1:17" hidden="1" outlineLevel="1">
      <c r="A26" s="264" t="s">
        <v>346</v>
      </c>
      <c r="B26" s="185" t="s">
        <v>222</v>
      </c>
      <c r="C26" s="178">
        <v>0</v>
      </c>
      <c r="D26" s="84">
        <v>0</v>
      </c>
      <c r="E26" s="84">
        <v>0</v>
      </c>
      <c r="F26" s="84">
        <v>0</v>
      </c>
      <c r="G26" s="84">
        <v>0</v>
      </c>
      <c r="H26" s="84">
        <v>0</v>
      </c>
      <c r="J26" s="84">
        <f t="shared" si="0"/>
        <v>0</v>
      </c>
      <c r="K26" s="272">
        <f t="shared" si="1"/>
        <v>0</v>
      </c>
      <c r="L26" s="5"/>
      <c r="M26" s="84">
        <f t="shared" si="2"/>
        <v>0</v>
      </c>
      <c r="N26" s="272">
        <f t="shared" si="3"/>
        <v>0</v>
      </c>
      <c r="O26" s="5"/>
      <c r="P26" s="84">
        <f t="shared" si="4"/>
        <v>0</v>
      </c>
      <c r="Q26" s="272">
        <f t="shared" si="5"/>
        <v>0</v>
      </c>
    </row>
    <row r="27" spans="1:17" s="280" customFormat="1" collapsed="1">
      <c r="A27" s="273" t="s">
        <v>347</v>
      </c>
      <c r="B27" s="274" t="s">
        <v>348</v>
      </c>
      <c r="C27" s="275">
        <v>52194582</v>
      </c>
      <c r="D27" s="276">
        <v>31365551</v>
      </c>
      <c r="E27" s="276">
        <v>31062312</v>
      </c>
      <c r="F27" s="276">
        <v>31181911</v>
      </c>
      <c r="G27" s="276">
        <v>30280945</v>
      </c>
      <c r="H27" s="276">
        <v>27728278</v>
      </c>
      <c r="I27" s="277"/>
      <c r="J27" s="276">
        <f t="shared" si="0"/>
        <v>21913637</v>
      </c>
      <c r="K27" s="278">
        <f t="shared" si="1"/>
        <v>0.72367744797924904</v>
      </c>
      <c r="L27" s="279"/>
      <c r="M27" s="276">
        <f t="shared" si="2"/>
        <v>21132270</v>
      </c>
      <c r="N27" s="278">
        <f t="shared" si="3"/>
        <v>0.68031864466495606</v>
      </c>
      <c r="O27" s="279"/>
      <c r="P27" s="276">
        <f t="shared" si="4"/>
        <v>20829031</v>
      </c>
      <c r="Q27" s="278">
        <f t="shared" si="5"/>
        <v>0.66407349260339787</v>
      </c>
    </row>
    <row r="28" spans="1:17" ht="15.75" thickBot="1">
      <c r="A28" s="264" t="s">
        <v>349</v>
      </c>
      <c r="B28" s="185" t="s">
        <v>350</v>
      </c>
      <c r="C28" s="281">
        <v>-2659921</v>
      </c>
      <c r="D28" s="282">
        <v>-1488286</v>
      </c>
      <c r="E28" s="282">
        <v>-1430389</v>
      </c>
      <c r="F28" s="282">
        <v>-1387772</v>
      </c>
      <c r="G28" s="282">
        <v>-1362248</v>
      </c>
      <c r="H28" s="282">
        <v>-1269891</v>
      </c>
      <c r="J28" s="282">
        <f t="shared" si="0"/>
        <v>-1297673</v>
      </c>
      <c r="K28" s="283">
        <f t="shared" si="1"/>
        <v>0.95259673715799176</v>
      </c>
      <c r="L28" s="5"/>
      <c r="M28" s="282">
        <f t="shared" si="2"/>
        <v>-1229532</v>
      </c>
      <c r="N28" s="283">
        <f t="shared" si="3"/>
        <v>0.85957875794626493</v>
      </c>
      <c r="O28" s="5"/>
      <c r="P28" s="282">
        <f t="shared" si="4"/>
        <v>-1171635</v>
      </c>
      <c r="Q28" s="283">
        <f t="shared" si="5"/>
        <v>0.78723780241163321</v>
      </c>
    </row>
    <row r="29" spans="1:17" s="284" customFormat="1" ht="15.75" thickTop="1">
      <c r="A29" s="273" t="s">
        <v>351</v>
      </c>
      <c r="B29" s="274" t="s">
        <v>352</v>
      </c>
      <c r="C29" s="275">
        <v>49534661</v>
      </c>
      <c r="D29" s="276">
        <v>29877265</v>
      </c>
      <c r="E29" s="276">
        <v>29631923</v>
      </c>
      <c r="F29" s="276">
        <v>29794139</v>
      </c>
      <c r="G29" s="276">
        <v>28918697</v>
      </c>
      <c r="H29" s="276">
        <v>26458387</v>
      </c>
      <c r="I29" s="277"/>
      <c r="J29" s="276">
        <f t="shared" si="0"/>
        <v>20615964</v>
      </c>
      <c r="K29" s="278">
        <f t="shared" si="1"/>
        <v>0.71289394539456596</v>
      </c>
      <c r="L29" s="279"/>
      <c r="M29" s="276">
        <f t="shared" si="2"/>
        <v>19902738</v>
      </c>
      <c r="N29" s="278">
        <f t="shared" si="3"/>
        <v>0.67166541975692906</v>
      </c>
      <c r="O29" s="279"/>
      <c r="P29" s="276">
        <f t="shared" si="4"/>
        <v>19657396</v>
      </c>
      <c r="Q29" s="278">
        <f t="shared" si="5"/>
        <v>0.65793826844592374</v>
      </c>
    </row>
    <row r="30" spans="1:17">
      <c r="A30" s="264"/>
      <c r="B30" s="185"/>
      <c r="C30" s="173"/>
      <c r="D30" s="85"/>
      <c r="E30" s="85"/>
      <c r="F30" s="85"/>
      <c r="G30" s="85"/>
      <c r="H30" s="85"/>
      <c r="J30" s="85"/>
      <c r="M30" s="85"/>
      <c r="P30" s="85"/>
    </row>
    <row r="31" spans="1:17" outlineLevel="1">
      <c r="A31" s="285" t="s">
        <v>353</v>
      </c>
      <c r="B31" s="286" t="s">
        <v>354</v>
      </c>
      <c r="C31" s="173"/>
      <c r="D31" s="85"/>
      <c r="E31" s="85"/>
      <c r="F31" s="85"/>
      <c r="G31" s="85"/>
      <c r="H31" s="85"/>
      <c r="J31" s="85"/>
      <c r="M31" s="85"/>
      <c r="P31" s="85"/>
    </row>
    <row r="32" spans="1:17" outlineLevel="1">
      <c r="A32" s="287" t="s">
        <v>355</v>
      </c>
      <c r="B32" s="187" t="s">
        <v>356</v>
      </c>
      <c r="C32" s="188">
        <v>0</v>
      </c>
      <c r="D32" s="189">
        <v>0</v>
      </c>
      <c r="E32" s="189">
        <v>0</v>
      </c>
      <c r="F32" s="189">
        <v>0</v>
      </c>
      <c r="G32" s="189">
        <v>0</v>
      </c>
      <c r="H32" s="189">
        <v>234395</v>
      </c>
      <c r="J32" s="189"/>
      <c r="K32" s="288"/>
      <c r="L32" s="289"/>
      <c r="M32" s="189"/>
      <c r="N32" s="288"/>
      <c r="O32" s="289"/>
      <c r="P32" s="189"/>
      <c r="Q32" s="288"/>
    </row>
    <row r="33" spans="1:18" s="280" customFormat="1" outlineLevel="1">
      <c r="A33" s="287" t="s">
        <v>357</v>
      </c>
      <c r="B33" s="187" t="s">
        <v>358</v>
      </c>
      <c r="C33" s="290">
        <v>4586666.05645</v>
      </c>
      <c r="D33" s="291">
        <v>4632804.1525199991</v>
      </c>
      <c r="E33" s="291">
        <v>4704907</v>
      </c>
      <c r="F33" s="291">
        <v>4709407.1022300003</v>
      </c>
      <c r="G33" s="291">
        <v>4669701.1304899994</v>
      </c>
      <c r="H33" s="291">
        <v>4675578.8914400004</v>
      </c>
      <c r="I33" s="292"/>
      <c r="J33" s="189">
        <f>+C33-G33</f>
        <v>-83035.074039999396</v>
      </c>
      <c r="K33" s="288">
        <f>IF(ISERROR(J33/G33),0,J33/G33)</f>
        <v>-1.7781667759813654E-2</v>
      </c>
      <c r="L33" s="289"/>
      <c r="M33" s="189">
        <f>+C33-E33</f>
        <v>-118240.94354999997</v>
      </c>
      <c r="N33" s="288">
        <f>IF(ISERROR(M33/$E33),0,M33/$E33)</f>
        <v>-2.5131409303095677E-2</v>
      </c>
      <c r="O33" s="289"/>
      <c r="P33" s="189">
        <f>+C33-D33</f>
        <v>-46138.096069999039</v>
      </c>
      <c r="Q33" s="288">
        <f>IF(ISERROR(P33/D33),0,P33/D33)</f>
        <v>-9.9589998953230879E-3</v>
      </c>
    </row>
    <row r="34" spans="1:18" ht="25.5" outlineLevel="1">
      <c r="A34" s="287" t="s">
        <v>483</v>
      </c>
      <c r="B34" s="185" t="s">
        <v>359</v>
      </c>
      <c r="C34" s="396">
        <f t="shared" ref="C34:I34" si="6">(C33/(C22+C10))</f>
        <v>0.48311777603127404</v>
      </c>
      <c r="D34" s="397">
        <f t="shared" si="6"/>
        <v>0.52690198589144077</v>
      </c>
      <c r="E34" s="397">
        <f t="shared" si="6"/>
        <v>0.54113600552073149</v>
      </c>
      <c r="F34" s="397">
        <f t="shared" si="6"/>
        <v>0.56657111569972529</v>
      </c>
      <c r="G34" s="397">
        <f t="shared" si="6"/>
        <v>0.59398116494793296</v>
      </c>
      <c r="H34" s="397">
        <f t="shared" si="6"/>
        <v>0.63924967688596668</v>
      </c>
      <c r="I34" s="294" t="e">
        <f t="shared" si="6"/>
        <v>#DIV/0!</v>
      </c>
      <c r="J34" s="294"/>
      <c r="K34" s="398">
        <f>(+C34-G34)*100</f>
        <v>-11.086338891665893</v>
      </c>
      <c r="L34" s="399" t="s">
        <v>360</v>
      </c>
      <c r="M34" s="317"/>
      <c r="N34" s="398">
        <f>(+C34-E34)*100</f>
        <v>-5.8018229489457447</v>
      </c>
      <c r="O34" s="399" t="s">
        <v>360</v>
      </c>
      <c r="Q34" s="398">
        <f>(+C34-D34)*100</f>
        <v>-4.378420986016673</v>
      </c>
      <c r="R34" s="399" t="s">
        <v>360</v>
      </c>
    </row>
    <row r="35" spans="1:18" outlineLevel="1">
      <c r="A35" s="287"/>
      <c r="B35" s="185"/>
      <c r="C35" s="293"/>
      <c r="D35" s="294"/>
      <c r="E35" s="294"/>
      <c r="F35" s="294"/>
      <c r="G35" s="294"/>
      <c r="H35" s="296"/>
      <c r="K35" s="294"/>
      <c r="N35" s="294"/>
      <c r="Q35" s="294"/>
    </row>
    <row r="36" spans="1:18" ht="42" outlineLevel="1">
      <c r="A36" s="297" t="s">
        <v>361</v>
      </c>
      <c r="B36" s="298" t="s">
        <v>362</v>
      </c>
      <c r="C36" s="173"/>
      <c r="D36" s="85"/>
      <c r="E36" s="85"/>
      <c r="F36" s="85"/>
      <c r="G36" s="85"/>
      <c r="H36" s="299"/>
    </row>
  </sheetData>
  <mergeCells count="6">
    <mergeCell ref="J3:K3"/>
    <mergeCell ref="M3:N3"/>
    <mergeCell ref="P3:Q3"/>
    <mergeCell ref="J4:K4"/>
    <mergeCell ref="M4:N4"/>
    <mergeCell ref="P4:Q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2" orientation="landscape" r:id="rId1"/>
  <ignoredErrors>
    <ignoredError sqref="I34" evalError="1"/>
  </ignoredErrors>
</worksheet>
</file>

<file path=xl/worksheets/sheet11.xml><?xml version="1.0" encoding="utf-8"?>
<worksheet xmlns="http://schemas.openxmlformats.org/spreadsheetml/2006/main" xmlns:r="http://schemas.openxmlformats.org/officeDocument/2006/relationships">
  <sheetPr codeName="Arkusz12">
    <tabColor theme="6"/>
    <pageSetUpPr fitToPage="1"/>
  </sheetPr>
  <dimension ref="A1:S25"/>
  <sheetViews>
    <sheetView showGridLines="0" zoomScale="85" zoomScaleNormal="85" workbookViewId="0">
      <pane xSplit="2" topLeftCell="D1" activePane="topRight" state="frozen"/>
      <selection pane="topRight" activeCell="S22" sqref="S22:S23"/>
    </sheetView>
  </sheetViews>
  <sheetFormatPr defaultRowHeight="15" outlineLevelCol="1"/>
  <cols>
    <col min="1" max="1" width="51.7109375" customWidth="1"/>
    <col min="2" max="2" width="46.42578125" customWidth="1" outlineLevel="1"/>
    <col min="3" max="8" width="13.28515625" customWidth="1"/>
    <col min="9" max="9" width="2.42578125" customWidth="1"/>
    <col min="10" max="10" width="13.28515625" customWidth="1"/>
    <col min="11" max="11" width="12.140625" customWidth="1"/>
    <col min="12" max="12" width="2.42578125" customWidth="1"/>
    <col min="13" max="13" width="13.28515625" customWidth="1"/>
    <col min="14" max="14" width="12.140625" customWidth="1"/>
    <col min="15" max="15" width="2.42578125" customWidth="1"/>
    <col min="16" max="16" width="13.28515625" customWidth="1"/>
    <col min="17" max="17" width="12.140625" customWidth="1"/>
    <col min="18" max="19" width="4.7109375" customWidth="1"/>
  </cols>
  <sheetData>
    <row r="1" spans="1:19" s="4" customFormat="1" ht="14.25">
      <c r="A1" s="1" t="s">
        <v>0</v>
      </c>
      <c r="B1" s="1" t="s">
        <v>1</v>
      </c>
      <c r="C1" s="3"/>
      <c r="D1" s="3"/>
      <c r="E1" s="3"/>
      <c r="F1" s="3"/>
      <c r="G1" s="3"/>
      <c r="H1" s="3"/>
    </row>
    <row r="2" spans="1:19" s="5" customFormat="1" ht="14.25">
      <c r="A2" s="212"/>
      <c r="B2" s="212"/>
      <c r="C2" s="212"/>
      <c r="D2" s="212"/>
      <c r="E2" s="212"/>
      <c r="F2" s="212"/>
      <c r="G2" s="212"/>
      <c r="H2" s="212"/>
    </row>
    <row r="3" spans="1:19" s="5" customFormat="1">
      <c r="A3" s="63" t="s">
        <v>227</v>
      </c>
      <c r="B3" s="63" t="s">
        <v>228</v>
      </c>
      <c r="C3" s="63"/>
      <c r="D3" s="63"/>
      <c r="E3" s="63"/>
      <c r="F3" s="63"/>
      <c r="G3" s="63"/>
      <c r="H3" s="63"/>
      <c r="J3" s="414" t="s">
        <v>4</v>
      </c>
      <c r="K3" s="414"/>
      <c r="L3" s="216"/>
      <c r="M3" s="414" t="s">
        <v>229</v>
      </c>
      <c r="N3" s="414"/>
      <c r="O3" s="216"/>
      <c r="P3" s="414" t="s">
        <v>60</v>
      </c>
      <c r="Q3" s="414"/>
      <c r="S3" s="64"/>
    </row>
    <row r="4" spans="1:19" ht="27" customHeight="1">
      <c r="A4" s="104" t="str">
        <f>+'Table of Contents'!B14</f>
        <v>Jakość portfela kredytowego</v>
      </c>
      <c r="B4" s="104" t="str">
        <f>+'Table of Contents'!C14</f>
        <v>Quality of loan portfolio</v>
      </c>
      <c r="C4" s="14" t="s">
        <v>7</v>
      </c>
      <c r="D4" s="14" t="s">
        <v>8</v>
      </c>
      <c r="E4" s="14" t="s">
        <v>9</v>
      </c>
      <c r="F4" s="14" t="s">
        <v>10</v>
      </c>
      <c r="G4" s="14" t="s">
        <v>11</v>
      </c>
      <c r="H4" s="14" t="s">
        <v>12</v>
      </c>
      <c r="I4" s="5"/>
      <c r="J4" s="415" t="s">
        <v>13</v>
      </c>
      <c r="K4" s="416"/>
      <c r="L4" s="5"/>
      <c r="M4" s="415" t="s">
        <v>233</v>
      </c>
      <c r="N4" s="416"/>
      <c r="O4" s="5"/>
      <c r="P4" s="415" t="s">
        <v>67</v>
      </c>
      <c r="Q4" s="416"/>
    </row>
    <row r="5" spans="1:19">
      <c r="A5" s="300"/>
      <c r="B5" s="301"/>
      <c r="C5" s="302"/>
    </row>
    <row r="6" spans="1:19">
      <c r="A6" s="303" t="s">
        <v>363</v>
      </c>
      <c r="B6" s="304" t="s">
        <v>364</v>
      </c>
      <c r="C6" s="305"/>
      <c r="D6" s="306"/>
      <c r="E6" s="306"/>
      <c r="F6" s="306"/>
      <c r="G6" s="306"/>
      <c r="H6" s="306"/>
    </row>
    <row r="7" spans="1:19">
      <c r="A7" s="264" t="s">
        <v>347</v>
      </c>
      <c r="B7" s="185" t="s">
        <v>365</v>
      </c>
      <c r="C7" s="203">
        <f>+'(8)'!C27</f>
        <v>52194582</v>
      </c>
      <c r="D7" s="159">
        <f>+'(8)'!D27</f>
        <v>31365551</v>
      </c>
      <c r="E7" s="159">
        <f>+'(8)'!E27</f>
        <v>31062312</v>
      </c>
      <c r="F7" s="159">
        <f>+'(8)'!F27</f>
        <v>31181911</v>
      </c>
      <c r="G7" s="159">
        <f>+'(8)'!G27</f>
        <v>30280945</v>
      </c>
      <c r="H7" s="159">
        <f>+'(8)'!H27</f>
        <v>27728278</v>
      </c>
      <c r="I7" s="307"/>
      <c r="J7" s="159">
        <f>+C7-G7</f>
        <v>21913637</v>
      </c>
      <c r="K7" s="161">
        <f>IF(ISERROR(J7/G7),0,J7/G7)</f>
        <v>0.72367744797924904</v>
      </c>
      <c r="L7" s="308"/>
      <c r="M7" s="85">
        <f>+C7-E7</f>
        <v>21132270</v>
      </c>
      <c r="N7" s="90">
        <f>IF(ISERROR(M7/$E7),0,M7/$E7)</f>
        <v>0.68031864466495606</v>
      </c>
      <c r="O7" s="308"/>
      <c r="P7" s="85">
        <f>+C7-D7</f>
        <v>20829031</v>
      </c>
      <c r="Q7" s="90">
        <f>IF(ISERROR(P7/D7),0,P7/D7)</f>
        <v>0.66407349260339787</v>
      </c>
    </row>
    <row r="8" spans="1:19" ht="15.75" thickBot="1">
      <c r="A8" s="264" t="s">
        <v>349</v>
      </c>
      <c r="B8" s="185" t="s">
        <v>350</v>
      </c>
      <c r="C8" s="204">
        <f>+'(8)'!C28</f>
        <v>-2659921</v>
      </c>
      <c r="D8" s="164">
        <f>+'(8)'!D28</f>
        <v>-1488286</v>
      </c>
      <c r="E8" s="164">
        <f>+'(8)'!E28</f>
        <v>-1430389</v>
      </c>
      <c r="F8" s="164">
        <f>+'(8)'!F28</f>
        <v>-1387772</v>
      </c>
      <c r="G8" s="164">
        <f>+'(8)'!G28</f>
        <v>-1362248</v>
      </c>
      <c r="H8" s="164">
        <f>+'(8)'!H28</f>
        <v>-1269891</v>
      </c>
      <c r="I8" s="307"/>
      <c r="J8" s="164">
        <f>+C8-G8</f>
        <v>-1297673</v>
      </c>
      <c r="K8" s="165">
        <f>IF(ISERROR(J8/G8),0,J8/G8)</f>
        <v>0.95259673715799176</v>
      </c>
      <c r="L8" s="308"/>
      <c r="M8" s="282">
        <f>+C8-E8</f>
        <v>-1229532</v>
      </c>
      <c r="N8" s="309">
        <f>IF(ISERROR(M8/$E8),0,M8/$E8)</f>
        <v>0.85957875794626493</v>
      </c>
      <c r="O8" s="308"/>
      <c r="P8" s="282">
        <f>+C8-D8</f>
        <v>-1171635</v>
      </c>
      <c r="Q8" s="309">
        <f>IF(ISERROR(P8/D8),0,P8/D8)</f>
        <v>0.78723780241163321</v>
      </c>
    </row>
    <row r="9" spans="1:19" s="280" customFormat="1" ht="15.75" thickTop="1">
      <c r="A9" s="310" t="s">
        <v>351</v>
      </c>
      <c r="B9" s="304" t="s">
        <v>366</v>
      </c>
      <c r="C9" s="311">
        <f>+'(8)'!C29</f>
        <v>49534661</v>
      </c>
      <c r="D9" s="312">
        <f>+'(8)'!D29</f>
        <v>29877265</v>
      </c>
      <c r="E9" s="312">
        <f>+'(8)'!E29</f>
        <v>29631923</v>
      </c>
      <c r="F9" s="312">
        <f>+'(8)'!F29</f>
        <v>29794139</v>
      </c>
      <c r="G9" s="312">
        <f>+'(8)'!G29</f>
        <v>28918697</v>
      </c>
      <c r="H9" s="312">
        <f>+'(8)'!H29</f>
        <v>26458387</v>
      </c>
      <c r="I9" s="313"/>
      <c r="J9" s="312">
        <f>+C9-G9</f>
        <v>20615964</v>
      </c>
      <c r="K9" s="314">
        <f>IF(ISERROR(J9/G9),0,J9/G9)</f>
        <v>0.71289394539456596</v>
      </c>
      <c r="L9" s="315"/>
      <c r="M9" s="88">
        <f>+C9-E9</f>
        <v>19902738</v>
      </c>
      <c r="N9" s="89">
        <f>IF(ISERROR(M9/$E9),0,M9/$E9)</f>
        <v>0.67166541975692906</v>
      </c>
      <c r="O9" s="315"/>
      <c r="P9" s="88">
        <f>+C9-D9</f>
        <v>19657396</v>
      </c>
      <c r="Q9" s="89">
        <f>IF(ISERROR(P9/D9),0,P9/D9)</f>
        <v>0.65793826844592374</v>
      </c>
    </row>
    <row r="10" spans="1:19">
      <c r="A10" s="300"/>
      <c r="B10" s="301"/>
      <c r="C10" s="316"/>
      <c r="D10" s="317"/>
      <c r="E10" s="317"/>
      <c r="F10" s="317"/>
      <c r="G10" s="317"/>
      <c r="H10" s="317"/>
      <c r="I10" s="317"/>
      <c r="J10" s="317"/>
      <c r="K10" s="318"/>
      <c r="N10" s="319"/>
      <c r="Q10" s="319"/>
    </row>
    <row r="11" spans="1:19">
      <c r="A11" s="320" t="s">
        <v>490</v>
      </c>
      <c r="B11" s="321" t="s">
        <v>367</v>
      </c>
      <c r="C11" s="316"/>
      <c r="D11" s="317"/>
      <c r="E11" s="317"/>
      <c r="F11" s="317"/>
      <c r="G11" s="317"/>
      <c r="H11" s="317"/>
      <c r="I11" s="317"/>
      <c r="J11" s="317"/>
      <c r="K11" s="318"/>
      <c r="N11" s="319"/>
      <c r="Q11" s="319"/>
    </row>
    <row r="12" spans="1:19">
      <c r="A12" s="271" t="s">
        <v>368</v>
      </c>
      <c r="B12" s="185" t="s">
        <v>369</v>
      </c>
      <c r="C12" s="203">
        <v>47758408</v>
      </c>
      <c r="D12" s="159">
        <v>28913351</v>
      </c>
      <c r="E12" s="159">
        <v>28609345</v>
      </c>
      <c r="F12" s="159">
        <v>28870334</v>
      </c>
      <c r="G12" s="159">
        <v>27985226</v>
      </c>
      <c r="H12" s="159">
        <v>25526978</v>
      </c>
      <c r="I12" s="307"/>
      <c r="J12" s="159">
        <f>+C12-G12</f>
        <v>19773182</v>
      </c>
      <c r="K12" s="161">
        <f>IF(ISERROR(J12/G12),0,J12/G12)</f>
        <v>0.70655788164798095</v>
      </c>
      <c r="L12" s="308"/>
      <c r="M12" s="85">
        <f>+C12-E12</f>
        <v>19149063</v>
      </c>
      <c r="N12" s="90">
        <f>IF(ISERROR(M12/$E12),0,M12/$E12)</f>
        <v>0.66932895527667624</v>
      </c>
      <c r="O12" s="308"/>
      <c r="P12" s="85">
        <f>+C12-D12</f>
        <v>18845057</v>
      </c>
      <c r="Q12" s="90">
        <f>IF(ISERROR(P12/D12),0,P12/D12)</f>
        <v>0.65177699395687483</v>
      </c>
    </row>
    <row r="13" spans="1:19">
      <c r="A13" s="271" t="s">
        <v>491</v>
      </c>
      <c r="B13" s="185" t="s">
        <v>494</v>
      </c>
      <c r="C13" s="260">
        <v>-306729</v>
      </c>
      <c r="D13" s="261">
        <v>-220448</v>
      </c>
      <c r="E13" s="261">
        <v>-151524</v>
      </c>
      <c r="F13" s="261">
        <v>-117426</v>
      </c>
      <c r="G13" s="261">
        <v>-117573</v>
      </c>
      <c r="H13" s="261">
        <v>-106837</v>
      </c>
      <c r="I13" s="307"/>
      <c r="J13" s="261">
        <f>+C13-G13</f>
        <v>-189156</v>
      </c>
      <c r="K13" s="262">
        <f>IF(ISERROR(J13/G13),0,J13/G13)</f>
        <v>1.6088387640019393</v>
      </c>
      <c r="L13" s="308"/>
      <c r="M13" s="84">
        <f>+C13-E13</f>
        <v>-155205</v>
      </c>
      <c r="N13" s="86">
        <f>IF(ISERROR(M13/$E13),0,M13/$E13)</f>
        <v>1.0242931812782134</v>
      </c>
      <c r="O13" s="308"/>
      <c r="P13" s="84">
        <f>+C13-D13</f>
        <v>-86281</v>
      </c>
      <c r="Q13" s="86">
        <f>IF(ISERROR(P13/D13),0,P13/D13)</f>
        <v>0.39138935259108726</v>
      </c>
    </row>
    <row r="14" spans="1:19" s="280" customFormat="1">
      <c r="A14" s="322" t="s">
        <v>370</v>
      </c>
      <c r="B14" s="304" t="s">
        <v>371</v>
      </c>
      <c r="C14" s="311">
        <v>47451679</v>
      </c>
      <c r="D14" s="312">
        <v>28692903</v>
      </c>
      <c r="E14" s="312">
        <v>28457821</v>
      </c>
      <c r="F14" s="312">
        <v>28925734</v>
      </c>
      <c r="G14" s="312">
        <v>28043689</v>
      </c>
      <c r="H14" s="312">
        <v>25420141</v>
      </c>
      <c r="I14" s="313"/>
      <c r="J14" s="312">
        <f>+C14-G14</f>
        <v>19407990</v>
      </c>
      <c r="K14" s="314">
        <f>IF(ISERROR(J14/G14),0,J14/G14)</f>
        <v>0.69206265980199677</v>
      </c>
      <c r="L14" s="315"/>
      <c r="M14" s="88">
        <f>+C14-E14</f>
        <v>18993858</v>
      </c>
      <c r="N14" s="89">
        <f>IF(ISERROR(M14/$E14),0,M14/$E14)</f>
        <v>0.66743894411311389</v>
      </c>
      <c r="O14" s="315"/>
      <c r="P14" s="88">
        <f>+C14-D14</f>
        <v>18758776</v>
      </c>
      <c r="Q14" s="89">
        <f>IF(ISERROR(P14/D14),0,P14/D14)</f>
        <v>0.65377755607370924</v>
      </c>
    </row>
    <row r="15" spans="1:19">
      <c r="A15" s="300"/>
      <c r="B15" s="301"/>
      <c r="C15" s="323"/>
      <c r="D15" s="324"/>
      <c r="E15" s="324"/>
      <c r="F15" s="324"/>
      <c r="G15" s="324"/>
      <c r="H15" s="324"/>
      <c r="I15" s="317"/>
      <c r="J15" s="317"/>
      <c r="K15" s="318"/>
      <c r="N15" s="319"/>
      <c r="Q15" s="319"/>
    </row>
    <row r="16" spans="1:19">
      <c r="A16" s="303" t="s">
        <v>496</v>
      </c>
      <c r="B16" s="321" t="s">
        <v>495</v>
      </c>
      <c r="C16" s="323"/>
      <c r="D16" s="324"/>
      <c r="E16" s="324"/>
      <c r="F16" s="324"/>
      <c r="G16" s="324"/>
      <c r="H16" s="324"/>
      <c r="I16" s="317"/>
      <c r="J16" s="317"/>
      <c r="K16" s="318"/>
      <c r="N16" s="319"/>
      <c r="Q16" s="319"/>
    </row>
    <row r="17" spans="1:19">
      <c r="A17" s="264" t="s">
        <v>368</v>
      </c>
      <c r="B17" s="185" t="s">
        <v>369</v>
      </c>
      <c r="C17" s="203">
        <v>4436174</v>
      </c>
      <c r="D17" s="159">
        <v>2452200</v>
      </c>
      <c r="E17" s="159">
        <v>2452967</v>
      </c>
      <c r="F17" s="159">
        <v>2311577</v>
      </c>
      <c r="G17" s="159">
        <v>2295719</v>
      </c>
      <c r="H17" s="159">
        <v>2201300</v>
      </c>
      <c r="I17" s="307"/>
      <c r="J17" s="159">
        <f>+C17-G17</f>
        <v>2140455</v>
      </c>
      <c r="K17" s="161">
        <f>IF(ISERROR(J17/G17),0,J17/G17)</f>
        <v>0.93236802936247865</v>
      </c>
      <c r="L17" s="308"/>
      <c r="M17" s="85">
        <f>+C17-E17</f>
        <v>1983207</v>
      </c>
      <c r="N17" s="90">
        <f>IF(ISERROR(M17/$E17),0,M17/$E17)</f>
        <v>0.80849314320168186</v>
      </c>
      <c r="O17" s="308"/>
      <c r="P17" s="85">
        <f>+C17-D17</f>
        <v>1983974</v>
      </c>
      <c r="Q17" s="90">
        <f>IF(ISERROR(P17/D17),0,P17/D17)</f>
        <v>0.80905880433896094</v>
      </c>
    </row>
    <row r="18" spans="1:19">
      <c r="A18" s="264" t="s">
        <v>492</v>
      </c>
      <c r="B18" s="185" t="s">
        <v>493</v>
      </c>
      <c r="C18" s="260">
        <v>-2353192</v>
      </c>
      <c r="D18" s="261">
        <v>-1267838</v>
      </c>
      <c r="E18" s="261">
        <v>-1278865</v>
      </c>
      <c r="F18" s="261">
        <v>-1270346</v>
      </c>
      <c r="G18" s="261">
        <v>-1244675</v>
      </c>
      <c r="H18" s="261">
        <v>-1163054</v>
      </c>
      <c r="I18" s="307"/>
      <c r="J18" s="261">
        <f>+C18-G18</f>
        <v>-1108517</v>
      </c>
      <c r="K18" s="262">
        <f>IF(ISERROR(J18/G18),0,J18/G18)</f>
        <v>0.89060758832626996</v>
      </c>
      <c r="L18" s="308"/>
      <c r="M18" s="84">
        <f>+C18-E18</f>
        <v>-1074327</v>
      </c>
      <c r="N18" s="86">
        <f>IF(ISERROR(M18/$E18),0,M18/$E18)</f>
        <v>0.84006286824645293</v>
      </c>
      <c r="O18" s="308"/>
      <c r="P18" s="84">
        <f>+C18-D18</f>
        <v>-1085354</v>
      </c>
      <c r="Q18" s="86">
        <f>IF(ISERROR(P18/D18),0,P18/D18)</f>
        <v>0.85606678455764851</v>
      </c>
    </row>
    <row r="19" spans="1:19" s="280" customFormat="1">
      <c r="A19" s="310" t="s">
        <v>370</v>
      </c>
      <c r="B19" s="304" t="s">
        <v>371</v>
      </c>
      <c r="C19" s="311">
        <v>2082982</v>
      </c>
      <c r="D19" s="312">
        <v>1184362</v>
      </c>
      <c r="E19" s="312">
        <v>1174102</v>
      </c>
      <c r="F19" s="312">
        <v>868405</v>
      </c>
      <c r="G19" s="312">
        <v>875008</v>
      </c>
      <c r="H19" s="312">
        <v>1038246</v>
      </c>
      <c r="I19" s="313"/>
      <c r="J19" s="312">
        <f>+C19-G19</f>
        <v>1207974</v>
      </c>
      <c r="K19" s="314">
        <f>IF(ISERROR(J19/G19),0,J19/G19)</f>
        <v>1.3805290923054419</v>
      </c>
      <c r="L19" s="315"/>
      <c r="M19" s="88">
        <f>+C19-E19</f>
        <v>908880</v>
      </c>
      <c r="N19" s="89">
        <f>IF(ISERROR(M19/$E19),0,M19/$E19)</f>
        <v>0.77410650863383246</v>
      </c>
      <c r="O19" s="315"/>
      <c r="P19" s="88">
        <f>+C19-D19</f>
        <v>898620</v>
      </c>
      <c r="Q19" s="89">
        <f>IF(ISERROR(P19/D19),0,P19/D19)</f>
        <v>0.75873761569520126</v>
      </c>
    </row>
    <row r="20" spans="1:19">
      <c r="A20" s="300"/>
      <c r="B20" s="301"/>
      <c r="C20" s="325"/>
      <c r="J20" s="85"/>
      <c r="Q20" s="90"/>
    </row>
    <row r="21" spans="1:19">
      <c r="A21" s="303" t="s">
        <v>372</v>
      </c>
      <c r="B21" s="321" t="s">
        <v>373</v>
      </c>
      <c r="C21" s="325"/>
      <c r="J21" s="85"/>
    </row>
    <row r="22" spans="1:19" ht="25.5">
      <c r="A22" s="264" t="s">
        <v>486</v>
      </c>
      <c r="B22" s="185" t="s">
        <v>489</v>
      </c>
      <c r="C22" s="326">
        <f>C17/C7</f>
        <v>8.4992997932237482E-2</v>
      </c>
      <c r="D22" s="327">
        <f>D17/D7</f>
        <v>7.8181314270551153E-2</v>
      </c>
      <c r="E22" s="327">
        <f>E17/E7</f>
        <v>7.896923448582964E-2</v>
      </c>
      <c r="F22" s="327">
        <f t="shared" ref="F22:H22" si="0">F17/F7</f>
        <v>7.4131986330151473E-2</v>
      </c>
      <c r="G22" s="327">
        <f t="shared" si="0"/>
        <v>7.5813981366829861E-2</v>
      </c>
      <c r="H22" s="327">
        <f t="shared" si="0"/>
        <v>7.9388269260716446E-2</v>
      </c>
      <c r="I22" s="90"/>
      <c r="J22" s="85"/>
      <c r="K22" s="295">
        <f>+(C22-G22)*100</f>
        <v>0.91790165654076217</v>
      </c>
      <c r="L22" s="108" t="s">
        <v>360</v>
      </c>
      <c r="N22" s="295">
        <f>(+C22-$E22)*100</f>
        <v>0.60237634464078427</v>
      </c>
      <c r="O22" s="108" t="s">
        <v>360</v>
      </c>
      <c r="Q22" s="295">
        <f>(+C22-D22)*100</f>
        <v>0.68116836616863297</v>
      </c>
      <c r="R22" s="108" t="s">
        <v>360</v>
      </c>
      <c r="S22" s="108"/>
    </row>
    <row r="23" spans="1:19">
      <c r="A23" s="264" t="s">
        <v>487</v>
      </c>
      <c r="B23" s="185" t="s">
        <v>488</v>
      </c>
      <c r="C23" s="328">
        <f>-C18/C17</f>
        <v>0.53045529774080102</v>
      </c>
      <c r="D23" s="90">
        <f>-D18/D17</f>
        <v>0.51702063453225677</v>
      </c>
      <c r="E23" s="90">
        <f t="shared" ref="E23:H23" si="1">-E18/E17</f>
        <v>0.5213543435358079</v>
      </c>
      <c r="F23" s="90">
        <f t="shared" si="1"/>
        <v>0.5495581587807804</v>
      </c>
      <c r="G23" s="90">
        <f t="shared" si="1"/>
        <v>0.54217219093451763</v>
      </c>
      <c r="H23" s="90">
        <f t="shared" si="1"/>
        <v>0.5283487030391133</v>
      </c>
      <c r="I23" s="90"/>
      <c r="J23" s="85"/>
      <c r="K23" s="295">
        <f>+(C23-G23)*100</f>
        <v>-1.1716893193716604</v>
      </c>
      <c r="L23" s="108" t="s">
        <v>360</v>
      </c>
      <c r="N23" s="295">
        <f>(+C23-$E23)*100</f>
        <v>0.9100954204993128</v>
      </c>
      <c r="O23" s="108" t="s">
        <v>360</v>
      </c>
      <c r="Q23" s="295">
        <f>(+C23-D23)*100</f>
        <v>1.3434663208544251</v>
      </c>
      <c r="R23" s="108" t="s">
        <v>360</v>
      </c>
      <c r="S23" s="108"/>
    </row>
    <row r="24" spans="1:19">
      <c r="B24" s="301"/>
    </row>
    <row r="25" spans="1:19" ht="30" customHeight="1">
      <c r="A25" s="297" t="s">
        <v>497</v>
      </c>
      <c r="B25" s="298" t="s">
        <v>498</v>
      </c>
    </row>
  </sheetData>
  <mergeCells count="6">
    <mergeCell ref="J3:K3"/>
    <mergeCell ref="M3:N3"/>
    <mergeCell ref="P3:Q3"/>
    <mergeCell ref="J4:K4"/>
    <mergeCell ref="M4:N4"/>
    <mergeCell ref="P4:Q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48" orientation="landscape" r:id="rId1"/>
</worksheet>
</file>

<file path=xl/worksheets/sheet12.xml><?xml version="1.0" encoding="utf-8"?>
<worksheet xmlns="http://schemas.openxmlformats.org/spreadsheetml/2006/main" xmlns:r="http://schemas.openxmlformats.org/officeDocument/2006/relationships">
  <sheetPr codeName="Arkusz13">
    <tabColor theme="6"/>
    <pageSetUpPr fitToPage="1"/>
  </sheetPr>
  <dimension ref="A1:R42"/>
  <sheetViews>
    <sheetView showGridLines="0" topLeftCell="A10" zoomScale="85" zoomScaleNormal="85" workbookViewId="0">
      <pane xSplit="2" topLeftCell="C1" activePane="topRight" state="frozen"/>
      <selection pane="topRight" activeCell="C25" sqref="C25"/>
    </sheetView>
  </sheetViews>
  <sheetFormatPr defaultRowHeight="15" outlineLevelCol="1"/>
  <cols>
    <col min="1" max="1" width="42.85546875" customWidth="1"/>
    <col min="2" max="2" width="47.28515625" customWidth="1" outlineLevel="1"/>
    <col min="3" max="8" width="13.28515625" customWidth="1"/>
    <col min="9" max="9" width="1.7109375" style="176" customWidth="1"/>
    <col min="10" max="10" width="13.28515625" customWidth="1"/>
    <col min="11" max="11" width="12.42578125" customWidth="1"/>
    <col min="12" max="12" width="2.28515625" style="176" customWidth="1"/>
    <col min="13" max="13" width="13.28515625" style="176" customWidth="1"/>
    <col min="14" max="14" width="12.5703125" bestFit="1" customWidth="1"/>
    <col min="15" max="15" width="2.28515625" style="176" customWidth="1"/>
    <col min="16" max="16" width="13.28515625" customWidth="1"/>
    <col min="17" max="17" width="12.5703125" bestFit="1" customWidth="1"/>
    <col min="18" max="18" width="9.140625" style="176"/>
  </cols>
  <sheetData>
    <row r="1" spans="1:18" s="4" customFormat="1" ht="14.25">
      <c r="A1" s="1" t="s">
        <v>0</v>
      </c>
      <c r="B1" s="1" t="s">
        <v>1</v>
      </c>
      <c r="C1" s="1"/>
      <c r="D1" s="1"/>
      <c r="E1" s="1"/>
      <c r="F1" s="1"/>
      <c r="G1" s="1"/>
      <c r="H1" s="1"/>
      <c r="I1" s="147"/>
      <c r="L1" s="147"/>
      <c r="M1" s="147"/>
      <c r="O1" s="147"/>
      <c r="R1" s="147"/>
    </row>
    <row r="2" spans="1:18" s="5" customFormat="1" ht="14.25">
      <c r="A2" s="212"/>
      <c r="B2" s="212"/>
      <c r="C2" s="212"/>
      <c r="D2" s="212"/>
      <c r="E2" s="212"/>
      <c r="F2" s="212"/>
      <c r="G2" s="212"/>
      <c r="H2" s="212"/>
      <c r="I2" s="23"/>
      <c r="L2" s="23"/>
      <c r="M2" s="23"/>
      <c r="O2" s="23"/>
      <c r="R2" s="23"/>
    </row>
    <row r="3" spans="1:18" s="5" customFormat="1" ht="15" customHeight="1">
      <c r="A3" s="63" t="s">
        <v>227</v>
      </c>
      <c r="B3" s="63" t="s">
        <v>228</v>
      </c>
      <c r="C3" s="63"/>
      <c r="D3" s="63"/>
      <c r="E3" s="63"/>
      <c r="F3" s="63"/>
      <c r="G3" s="63"/>
      <c r="H3" s="63"/>
      <c r="I3" s="23"/>
      <c r="J3" s="414" t="s">
        <v>4</v>
      </c>
      <c r="K3" s="414"/>
      <c r="L3" s="329"/>
      <c r="M3" s="414" t="s">
        <v>229</v>
      </c>
      <c r="N3" s="414"/>
      <c r="O3" s="329"/>
      <c r="P3" s="414" t="s">
        <v>60</v>
      </c>
      <c r="Q3" s="414"/>
      <c r="R3" s="23"/>
    </row>
    <row r="4" spans="1:18" ht="27" customHeight="1">
      <c r="A4" s="104" t="s">
        <v>276</v>
      </c>
      <c r="B4" s="104" t="s">
        <v>374</v>
      </c>
      <c r="C4" s="14" t="s">
        <v>7</v>
      </c>
      <c r="D4" s="14" t="s">
        <v>8</v>
      </c>
      <c r="E4" s="14" t="s">
        <v>9</v>
      </c>
      <c r="F4" s="14" t="s">
        <v>10</v>
      </c>
      <c r="G4" s="14" t="s">
        <v>11</v>
      </c>
      <c r="H4" s="14" t="s">
        <v>12</v>
      </c>
      <c r="I4" s="23"/>
      <c r="J4" s="415" t="s">
        <v>13</v>
      </c>
      <c r="K4" s="416"/>
      <c r="L4" s="23"/>
      <c r="M4" s="415" t="s">
        <v>233</v>
      </c>
      <c r="N4" s="416"/>
      <c r="O4" s="23"/>
      <c r="P4" s="415" t="s">
        <v>67</v>
      </c>
      <c r="Q4" s="416"/>
    </row>
    <row r="5" spans="1:18">
      <c r="A5" s="264"/>
      <c r="B5" s="185"/>
      <c r="C5" s="172"/>
      <c r="D5" s="85"/>
      <c r="E5" s="85"/>
      <c r="F5" s="85"/>
      <c r="G5" s="85"/>
      <c r="H5" s="85"/>
      <c r="J5" s="220"/>
      <c r="K5" s="108"/>
      <c r="L5" s="23"/>
      <c r="M5" s="220"/>
      <c r="N5" s="108"/>
      <c r="O5" s="23"/>
      <c r="P5" s="220"/>
      <c r="Q5" s="108"/>
    </row>
    <row r="6" spans="1:18" s="280" customFormat="1" ht="15.75">
      <c r="A6" s="310" t="s">
        <v>375</v>
      </c>
      <c r="B6" s="304" t="s">
        <v>376</v>
      </c>
      <c r="C6" s="330">
        <v>4449799</v>
      </c>
      <c r="D6" s="331">
        <v>3693743</v>
      </c>
      <c r="E6" s="331">
        <v>4222120</v>
      </c>
      <c r="F6" s="331">
        <v>3799490</v>
      </c>
      <c r="G6" s="331">
        <v>1345843</v>
      </c>
      <c r="H6" s="331">
        <v>1173885</v>
      </c>
      <c r="I6" s="332"/>
      <c r="J6" s="331">
        <f t="shared" ref="J6:J12" si="0">+C6-G6</f>
        <v>3103956</v>
      </c>
      <c r="K6" s="333">
        <f t="shared" ref="K6:K12" si="1">IF(ISERROR(J6/G6),0,J6/G6)</f>
        <v>2.3063284499009171</v>
      </c>
      <c r="L6" s="332"/>
      <c r="M6" s="331">
        <f t="shared" ref="M6:M12" si="2">+C6-E6</f>
        <v>227679</v>
      </c>
      <c r="N6" s="333">
        <f t="shared" ref="N6:N12" si="3">IF(ISERROR(M6/$E6),0,M6/$E6)</f>
        <v>5.3925279243602742E-2</v>
      </c>
      <c r="O6" s="334"/>
      <c r="P6" s="331">
        <f t="shared" ref="P6:P12" si="4">+C6-D6</f>
        <v>756056</v>
      </c>
      <c r="Q6" s="333">
        <f t="shared" ref="Q6:Q12" si="5">IF(ISERROR(P6/D6),0,P6/D6)</f>
        <v>0.2046855994041816</v>
      </c>
      <c r="R6" s="335"/>
    </row>
    <row r="7" spans="1:18">
      <c r="A7" s="264" t="s">
        <v>377</v>
      </c>
      <c r="B7" s="185" t="s">
        <v>378</v>
      </c>
      <c r="C7" s="173">
        <v>231048</v>
      </c>
      <c r="D7" s="85">
        <v>13177</v>
      </c>
      <c r="E7" s="85">
        <v>24015</v>
      </c>
      <c r="F7" s="85">
        <v>14962</v>
      </c>
      <c r="G7" s="85">
        <v>6578</v>
      </c>
      <c r="H7" s="85">
        <v>10020</v>
      </c>
      <c r="I7" s="336"/>
      <c r="J7" s="85">
        <f t="shared" si="0"/>
        <v>224470</v>
      </c>
      <c r="K7" s="90">
        <f t="shared" si="1"/>
        <v>34.124353906962604</v>
      </c>
      <c r="L7" s="337"/>
      <c r="M7" s="85">
        <f t="shared" si="2"/>
        <v>207033</v>
      </c>
      <c r="N7" s="90">
        <f t="shared" si="3"/>
        <v>8.6209868831980021</v>
      </c>
      <c r="O7" s="337"/>
      <c r="P7" s="85">
        <f t="shared" si="4"/>
        <v>217871</v>
      </c>
      <c r="Q7" s="90">
        <f t="shared" si="5"/>
        <v>16.534188358503453</v>
      </c>
    </row>
    <row r="8" spans="1:18">
      <c r="A8" s="264" t="s">
        <v>379</v>
      </c>
      <c r="B8" s="185" t="s">
        <v>380</v>
      </c>
      <c r="C8" s="173">
        <v>1731083</v>
      </c>
      <c r="D8" s="85">
        <v>1221279</v>
      </c>
      <c r="E8" s="85">
        <v>1906525</v>
      </c>
      <c r="F8" s="85">
        <v>1474013</v>
      </c>
      <c r="G8" s="85">
        <v>1339254</v>
      </c>
      <c r="H8" s="85">
        <v>1163854</v>
      </c>
      <c r="I8" s="336"/>
      <c r="J8" s="85">
        <f t="shared" si="0"/>
        <v>391829</v>
      </c>
      <c r="K8" s="90">
        <f t="shared" si="1"/>
        <v>0.29257258145206211</v>
      </c>
      <c r="L8" s="337"/>
      <c r="M8" s="85">
        <f t="shared" si="2"/>
        <v>-175442</v>
      </c>
      <c r="N8" s="90">
        <f t="shared" si="3"/>
        <v>-9.202187225449443E-2</v>
      </c>
      <c r="O8" s="337"/>
      <c r="P8" s="85">
        <f t="shared" si="4"/>
        <v>509804</v>
      </c>
      <c r="Q8" s="90">
        <f t="shared" si="5"/>
        <v>0.41743450923171527</v>
      </c>
    </row>
    <row r="9" spans="1:18">
      <c r="A9" s="264" t="s">
        <v>381</v>
      </c>
      <c r="B9" s="185" t="s">
        <v>382</v>
      </c>
      <c r="C9" s="173">
        <v>2454764</v>
      </c>
      <c r="D9" s="85">
        <v>2459276</v>
      </c>
      <c r="E9" s="85">
        <v>2291569</v>
      </c>
      <c r="F9" s="85">
        <v>2310504</v>
      </c>
      <c r="G9" s="85">
        <v>0</v>
      </c>
      <c r="H9" s="85">
        <v>0</v>
      </c>
      <c r="I9" s="336"/>
      <c r="J9" s="85">
        <f t="shared" si="0"/>
        <v>2454764</v>
      </c>
      <c r="K9" s="90">
        <f t="shared" si="1"/>
        <v>0</v>
      </c>
      <c r="L9" s="337"/>
      <c r="M9" s="85">
        <f t="shared" si="2"/>
        <v>163195</v>
      </c>
      <c r="N9" s="90">
        <f t="shared" si="3"/>
        <v>7.1215398707173999E-2</v>
      </c>
      <c r="O9" s="337"/>
      <c r="P9" s="85">
        <f t="shared" si="4"/>
        <v>-4512</v>
      </c>
      <c r="Q9" s="90">
        <f t="shared" si="5"/>
        <v>-1.8346863060510492E-3</v>
      </c>
    </row>
    <row r="10" spans="1:18">
      <c r="A10" s="264" t="s">
        <v>383</v>
      </c>
      <c r="B10" s="185" t="s">
        <v>384</v>
      </c>
      <c r="C10" s="173">
        <v>32904</v>
      </c>
      <c r="D10" s="85">
        <v>11</v>
      </c>
      <c r="E10" s="85">
        <v>11</v>
      </c>
      <c r="F10" s="85">
        <v>11</v>
      </c>
      <c r="G10" s="85">
        <v>11</v>
      </c>
      <c r="H10" s="85">
        <v>11</v>
      </c>
      <c r="I10" s="336"/>
      <c r="J10" s="85">
        <f t="shared" si="0"/>
        <v>32893</v>
      </c>
      <c r="K10" s="90">
        <f t="shared" si="1"/>
        <v>2990.2727272727275</v>
      </c>
      <c r="L10" s="337"/>
      <c r="M10" s="85">
        <f t="shared" si="2"/>
        <v>32893</v>
      </c>
      <c r="N10" s="90">
        <f t="shared" si="3"/>
        <v>2990.2727272727275</v>
      </c>
      <c r="O10" s="337"/>
      <c r="P10" s="85">
        <f t="shared" si="4"/>
        <v>32893</v>
      </c>
      <c r="Q10" s="90">
        <f t="shared" si="5"/>
        <v>2990.2727272727275</v>
      </c>
    </row>
    <row r="11" spans="1:18">
      <c r="A11" s="265" t="s">
        <v>385</v>
      </c>
      <c r="B11" s="266" t="s">
        <v>386</v>
      </c>
      <c r="C11" s="173">
        <v>0</v>
      </c>
      <c r="D11" s="85">
        <v>0</v>
      </c>
      <c r="E11" s="85">
        <v>0</v>
      </c>
      <c r="F11" s="85">
        <v>0</v>
      </c>
      <c r="G11" s="85">
        <v>0</v>
      </c>
      <c r="H11" s="85">
        <v>0</v>
      </c>
      <c r="I11" s="336"/>
      <c r="J11" s="85">
        <f t="shared" si="0"/>
        <v>0</v>
      </c>
      <c r="K11" s="90">
        <f t="shared" si="1"/>
        <v>0</v>
      </c>
      <c r="L11" s="337"/>
      <c r="M11" s="85">
        <f t="shared" si="2"/>
        <v>0</v>
      </c>
      <c r="N11" s="90">
        <f t="shared" si="3"/>
        <v>0</v>
      </c>
      <c r="O11" s="337"/>
      <c r="P11" s="85">
        <f t="shared" si="4"/>
        <v>0</v>
      </c>
      <c r="Q11" s="90">
        <f t="shared" si="5"/>
        <v>0</v>
      </c>
    </row>
    <row r="12" spans="1:18">
      <c r="A12" s="265" t="s">
        <v>147</v>
      </c>
      <c r="B12" s="266" t="s">
        <v>387</v>
      </c>
      <c r="C12" s="173">
        <v>32904</v>
      </c>
      <c r="D12" s="85">
        <v>11</v>
      </c>
      <c r="E12" s="85">
        <v>11</v>
      </c>
      <c r="F12" s="85">
        <v>11</v>
      </c>
      <c r="G12" s="85">
        <v>11</v>
      </c>
      <c r="H12" s="85">
        <v>11</v>
      </c>
      <c r="I12" s="336"/>
      <c r="J12" s="85">
        <f t="shared" si="0"/>
        <v>32893</v>
      </c>
      <c r="K12" s="90">
        <f t="shared" si="1"/>
        <v>2990.2727272727275</v>
      </c>
      <c r="L12" s="337"/>
      <c r="M12" s="85">
        <f t="shared" si="2"/>
        <v>32893</v>
      </c>
      <c r="N12" s="90">
        <f t="shared" si="3"/>
        <v>2990.2727272727275</v>
      </c>
      <c r="O12" s="337"/>
      <c r="P12" s="85">
        <f t="shared" si="4"/>
        <v>32893</v>
      </c>
      <c r="Q12" s="90">
        <f t="shared" si="5"/>
        <v>2990.2727272727275</v>
      </c>
    </row>
    <row r="13" spans="1:18">
      <c r="A13" s="264"/>
      <c r="B13" s="266"/>
      <c r="C13" s="173"/>
      <c r="D13" s="85"/>
      <c r="E13" s="85"/>
      <c r="F13" s="85"/>
      <c r="G13" s="85"/>
      <c r="H13" s="85"/>
      <c r="I13" s="336"/>
      <c r="J13" s="85"/>
      <c r="K13" s="90"/>
      <c r="L13" s="337"/>
      <c r="M13" s="85"/>
      <c r="N13" s="90"/>
      <c r="O13" s="337"/>
      <c r="P13" s="85"/>
      <c r="Q13" s="90"/>
    </row>
    <row r="14" spans="1:18" s="280" customFormat="1" ht="15.75">
      <c r="A14" s="310" t="s">
        <v>388</v>
      </c>
      <c r="B14" s="304" t="s">
        <v>389</v>
      </c>
      <c r="C14" s="330">
        <v>23350308</v>
      </c>
      <c r="D14" s="331">
        <v>19409350</v>
      </c>
      <c r="E14" s="331">
        <v>18539420</v>
      </c>
      <c r="F14" s="331">
        <v>17356078</v>
      </c>
      <c r="G14" s="331">
        <v>17501035</v>
      </c>
      <c r="H14" s="331">
        <v>17022043</v>
      </c>
      <c r="I14" s="332"/>
      <c r="J14" s="331">
        <f t="shared" ref="J14:J19" si="6">+C14-G14</f>
        <v>5849273</v>
      </c>
      <c r="K14" s="333">
        <f t="shared" ref="K14:K19" si="7">IF(ISERROR(J14/G14),0,J14/G14)</f>
        <v>0.33422440444236584</v>
      </c>
      <c r="L14" s="332"/>
      <c r="M14" s="331">
        <f t="shared" ref="M14:M19" si="8">+C14-E14</f>
        <v>4810888</v>
      </c>
      <c r="N14" s="333">
        <f t="shared" ref="N14:N19" si="9">IF(ISERROR(M14/$E14),0,M14/$E14)</f>
        <v>0.25949506510991177</v>
      </c>
      <c r="O14" s="332"/>
      <c r="P14" s="331">
        <f t="shared" ref="P14:P19" si="10">+C14-D14</f>
        <v>3940958</v>
      </c>
      <c r="Q14" s="333">
        <f t="shared" ref="Q14:Q19" si="11">IF(ISERROR(P14/D14),0,P14/D14)</f>
        <v>0.20304430596593909</v>
      </c>
      <c r="R14" s="335"/>
    </row>
    <row r="15" spans="1:18">
      <c r="A15" s="264" t="s">
        <v>377</v>
      </c>
      <c r="B15" s="185" t="s">
        <v>378</v>
      </c>
      <c r="C15" s="173">
        <v>13502078</v>
      </c>
      <c r="D15" s="85">
        <v>10026774</v>
      </c>
      <c r="E15" s="85">
        <v>9670397</v>
      </c>
      <c r="F15" s="85">
        <v>10377678</v>
      </c>
      <c r="G15" s="85">
        <v>10277273</v>
      </c>
      <c r="H15" s="85">
        <v>10072482</v>
      </c>
      <c r="I15" s="336"/>
      <c r="J15" s="85">
        <f t="shared" si="6"/>
        <v>3224805</v>
      </c>
      <c r="K15" s="90">
        <f t="shared" si="7"/>
        <v>0.31378022165996761</v>
      </c>
      <c r="L15" s="337"/>
      <c r="M15" s="85">
        <f t="shared" si="8"/>
        <v>3831681</v>
      </c>
      <c r="N15" s="90">
        <f t="shared" si="9"/>
        <v>0.39622789012695137</v>
      </c>
      <c r="O15" s="337"/>
      <c r="P15" s="85">
        <f t="shared" si="10"/>
        <v>3475304</v>
      </c>
      <c r="Q15" s="90">
        <f t="shared" si="11"/>
        <v>0.34660240671625792</v>
      </c>
    </row>
    <row r="16" spans="1:18">
      <c r="A16" s="264" t="s">
        <v>379</v>
      </c>
      <c r="B16" s="185" t="s">
        <v>380</v>
      </c>
      <c r="C16" s="173">
        <v>9761476</v>
      </c>
      <c r="D16" s="85">
        <v>9326328</v>
      </c>
      <c r="E16" s="85">
        <v>8811831</v>
      </c>
      <c r="F16" s="85">
        <v>6921042</v>
      </c>
      <c r="G16" s="85">
        <v>7165722</v>
      </c>
      <c r="H16" s="85">
        <v>6888998</v>
      </c>
      <c r="I16" s="336"/>
      <c r="J16" s="85">
        <f t="shared" si="6"/>
        <v>2595754</v>
      </c>
      <c r="K16" s="90">
        <f t="shared" si="7"/>
        <v>0.36224598163311389</v>
      </c>
      <c r="L16" s="337"/>
      <c r="M16" s="85">
        <f t="shared" si="8"/>
        <v>949645</v>
      </c>
      <c r="N16" s="90">
        <f t="shared" si="9"/>
        <v>0.10776931604793601</v>
      </c>
      <c r="O16" s="337"/>
      <c r="P16" s="85">
        <f t="shared" si="10"/>
        <v>435148</v>
      </c>
      <c r="Q16" s="90">
        <f t="shared" si="11"/>
        <v>4.665802017685846E-2</v>
      </c>
    </row>
    <row r="17" spans="1:18">
      <c r="A17" s="264" t="s">
        <v>383</v>
      </c>
      <c r="B17" s="185" t="s">
        <v>384</v>
      </c>
      <c r="C17" s="173">
        <v>86754</v>
      </c>
      <c r="D17" s="85">
        <v>56248</v>
      </c>
      <c r="E17" s="85">
        <v>57192</v>
      </c>
      <c r="F17" s="85">
        <v>57358</v>
      </c>
      <c r="G17" s="85">
        <v>58040</v>
      </c>
      <c r="H17" s="85">
        <v>60563</v>
      </c>
      <c r="I17" s="336"/>
      <c r="J17" s="85">
        <f t="shared" si="6"/>
        <v>28714</v>
      </c>
      <c r="K17" s="90">
        <f t="shared" si="7"/>
        <v>0.49472777394900069</v>
      </c>
      <c r="L17" s="337"/>
      <c r="M17" s="85">
        <f t="shared" si="8"/>
        <v>29562</v>
      </c>
      <c r="N17" s="90">
        <f t="shared" si="9"/>
        <v>0.51689047419219469</v>
      </c>
      <c r="O17" s="337"/>
      <c r="P17" s="85">
        <f t="shared" si="10"/>
        <v>30506</v>
      </c>
      <c r="Q17" s="90">
        <f t="shared" si="11"/>
        <v>0.54234817237946242</v>
      </c>
    </row>
    <row r="18" spans="1:18">
      <c r="A18" s="265" t="s">
        <v>385</v>
      </c>
      <c r="B18" s="266" t="s">
        <v>386</v>
      </c>
      <c r="C18" s="173">
        <v>42216</v>
      </c>
      <c r="D18" s="85">
        <v>10990</v>
      </c>
      <c r="E18" s="85">
        <v>10766</v>
      </c>
      <c r="F18" s="85">
        <v>9318</v>
      </c>
      <c r="G18" s="85">
        <v>8054</v>
      </c>
      <c r="H18" s="85">
        <v>7842</v>
      </c>
      <c r="I18" s="336"/>
      <c r="J18" s="85">
        <f t="shared" si="6"/>
        <v>34162</v>
      </c>
      <c r="K18" s="90">
        <f t="shared" si="7"/>
        <v>4.2416190712689348</v>
      </c>
      <c r="L18" s="337"/>
      <c r="M18" s="85">
        <f t="shared" si="8"/>
        <v>31450</v>
      </c>
      <c r="N18" s="90">
        <f t="shared" si="9"/>
        <v>2.9212335129110163</v>
      </c>
      <c r="O18" s="337"/>
      <c r="P18" s="85">
        <f t="shared" si="10"/>
        <v>31226</v>
      </c>
      <c r="Q18" s="90">
        <f t="shared" si="11"/>
        <v>2.8413102820746134</v>
      </c>
    </row>
    <row r="19" spans="1:18">
      <c r="A19" s="265" t="s">
        <v>147</v>
      </c>
      <c r="B19" s="266" t="s">
        <v>387</v>
      </c>
      <c r="C19" s="173">
        <v>44538</v>
      </c>
      <c r="D19" s="85">
        <v>45258</v>
      </c>
      <c r="E19" s="85">
        <v>46426</v>
      </c>
      <c r="F19" s="85">
        <v>48040</v>
      </c>
      <c r="G19" s="85">
        <v>49986</v>
      </c>
      <c r="H19" s="85">
        <v>52721</v>
      </c>
      <c r="I19" s="336"/>
      <c r="J19" s="85">
        <f t="shared" si="6"/>
        <v>-5448</v>
      </c>
      <c r="K19" s="90">
        <f t="shared" si="7"/>
        <v>-0.10899051734485656</v>
      </c>
      <c r="L19" s="337"/>
      <c r="M19" s="85">
        <f t="shared" si="8"/>
        <v>-1888</v>
      </c>
      <c r="N19" s="90">
        <f t="shared" si="9"/>
        <v>-4.0666867703442036E-2</v>
      </c>
      <c r="O19" s="337"/>
      <c r="P19" s="85">
        <f t="shared" si="10"/>
        <v>-720</v>
      </c>
      <c r="Q19" s="90">
        <f t="shared" si="11"/>
        <v>-1.5908789606257457E-2</v>
      </c>
    </row>
    <row r="20" spans="1:18">
      <c r="A20" s="264"/>
      <c r="B20" s="185"/>
      <c r="C20" s="173"/>
      <c r="D20" s="85"/>
      <c r="E20" s="85"/>
      <c r="F20" s="85"/>
      <c r="G20" s="85"/>
      <c r="H20" s="85"/>
      <c r="I20" s="336"/>
      <c r="J20" s="85"/>
      <c r="K20" s="90"/>
      <c r="L20" s="337"/>
      <c r="M20" s="85"/>
      <c r="N20" s="90"/>
      <c r="O20" s="337"/>
      <c r="P20" s="85"/>
      <c r="Q20" s="90"/>
    </row>
    <row r="21" spans="1:18" s="280" customFormat="1" ht="15.75">
      <c r="A21" s="310" t="s">
        <v>390</v>
      </c>
      <c r="B21" s="304" t="s">
        <v>391</v>
      </c>
      <c r="C21" s="330">
        <v>15372446</v>
      </c>
      <c r="D21" s="331">
        <v>8590440</v>
      </c>
      <c r="E21" s="331">
        <v>9448772</v>
      </c>
      <c r="F21" s="331">
        <v>9358899</v>
      </c>
      <c r="G21" s="331">
        <v>8716731</v>
      </c>
      <c r="H21" s="331">
        <v>8198208</v>
      </c>
      <c r="I21" s="332"/>
      <c r="J21" s="331">
        <f t="shared" ref="J21:J26" si="12">+C21-G21</f>
        <v>6655715</v>
      </c>
      <c r="K21" s="333">
        <f t="shared" ref="K21:K26" si="13">IF(ISERROR(J21/G21),0,J21/G21)</f>
        <v>0.76355631486161502</v>
      </c>
      <c r="L21" s="332"/>
      <c r="M21" s="331">
        <f t="shared" ref="M21:M26" si="14">+C21-E21</f>
        <v>5923674</v>
      </c>
      <c r="N21" s="333">
        <f t="shared" ref="N21:N26" si="15">IF(ISERROR(M21/$E21),0,M21/$E21)</f>
        <v>0.62692527663912301</v>
      </c>
      <c r="O21" s="332"/>
      <c r="P21" s="331">
        <f t="shared" ref="P21:P26" si="16">+C21-D21</f>
        <v>6782006</v>
      </c>
      <c r="Q21" s="333">
        <f t="shared" ref="Q21:Q26" si="17">IF(ISERROR(P21/D21),0,P21/D21)</f>
        <v>0.78948296012776997</v>
      </c>
      <c r="R21" s="335"/>
    </row>
    <row r="22" spans="1:18">
      <c r="A22" s="264" t="s">
        <v>377</v>
      </c>
      <c r="B22" s="185" t="s">
        <v>378</v>
      </c>
      <c r="C22" s="173">
        <v>8460027</v>
      </c>
      <c r="D22" s="85">
        <v>5084904</v>
      </c>
      <c r="E22" s="85">
        <v>4847839</v>
      </c>
      <c r="F22" s="85">
        <v>5011981</v>
      </c>
      <c r="G22" s="85">
        <v>4798291</v>
      </c>
      <c r="H22" s="85">
        <v>4667772</v>
      </c>
      <c r="I22" s="336"/>
      <c r="J22" s="85">
        <f t="shared" si="12"/>
        <v>3661736</v>
      </c>
      <c r="K22" s="90">
        <f t="shared" si="13"/>
        <v>0.76313337394501501</v>
      </c>
      <c r="L22" s="337"/>
      <c r="M22" s="85">
        <f t="shared" si="14"/>
        <v>3612188</v>
      </c>
      <c r="N22" s="90">
        <f t="shared" si="15"/>
        <v>0.74511302871238094</v>
      </c>
      <c r="O22" s="337"/>
      <c r="P22" s="85">
        <f t="shared" si="16"/>
        <v>3375123</v>
      </c>
      <c r="Q22" s="90">
        <f t="shared" si="17"/>
        <v>0.66375353399002224</v>
      </c>
    </row>
    <row r="23" spans="1:18">
      <c r="A23" s="264" t="s">
        <v>379</v>
      </c>
      <c r="B23" s="185" t="s">
        <v>380</v>
      </c>
      <c r="C23" s="173">
        <v>6647000</v>
      </c>
      <c r="D23" s="85">
        <v>3396510</v>
      </c>
      <c r="E23" s="85">
        <v>4471291</v>
      </c>
      <c r="F23" s="85">
        <v>4280165</v>
      </c>
      <c r="G23" s="85">
        <v>3850004</v>
      </c>
      <c r="H23" s="85">
        <v>3475164</v>
      </c>
      <c r="I23" s="336"/>
      <c r="J23" s="85">
        <f t="shared" si="12"/>
        <v>2796996</v>
      </c>
      <c r="K23" s="90">
        <f t="shared" si="13"/>
        <v>0.72649171273588287</v>
      </c>
      <c r="L23" s="337"/>
      <c r="M23" s="85">
        <f t="shared" si="14"/>
        <v>2175709</v>
      </c>
      <c r="N23" s="90">
        <f t="shared" si="15"/>
        <v>0.4865952585058767</v>
      </c>
      <c r="O23" s="337"/>
      <c r="P23" s="85">
        <f t="shared" si="16"/>
        <v>3250490</v>
      </c>
      <c r="Q23" s="90">
        <f t="shared" si="17"/>
        <v>0.9570088119864214</v>
      </c>
    </row>
    <row r="24" spans="1:18">
      <c r="A24" s="264" t="s">
        <v>383</v>
      </c>
      <c r="B24" s="185" t="s">
        <v>384</v>
      </c>
      <c r="C24" s="173">
        <v>265419</v>
      </c>
      <c r="D24" s="85">
        <v>109026</v>
      </c>
      <c r="E24" s="85">
        <v>129642</v>
      </c>
      <c r="F24" s="85">
        <v>66753</v>
      </c>
      <c r="G24" s="85">
        <v>68436</v>
      </c>
      <c r="H24" s="85">
        <v>55272</v>
      </c>
      <c r="I24" s="336"/>
      <c r="J24" s="85">
        <f t="shared" si="12"/>
        <v>196983</v>
      </c>
      <c r="K24" s="90">
        <f t="shared" si="13"/>
        <v>2.8783534981588637</v>
      </c>
      <c r="L24" s="337"/>
      <c r="M24" s="85">
        <f t="shared" si="14"/>
        <v>135777</v>
      </c>
      <c r="N24" s="90">
        <f t="shared" si="15"/>
        <v>1.0473226269264591</v>
      </c>
      <c r="O24" s="337"/>
      <c r="P24" s="85">
        <f t="shared" si="16"/>
        <v>156393</v>
      </c>
      <c r="Q24" s="90">
        <f t="shared" si="17"/>
        <v>1.4344560013207859</v>
      </c>
    </row>
    <row r="25" spans="1:18">
      <c r="A25" s="265" t="s">
        <v>385</v>
      </c>
      <c r="B25" s="266" t="s">
        <v>386</v>
      </c>
      <c r="C25" s="173">
        <v>242791</v>
      </c>
      <c r="D25" s="85">
        <v>107563</v>
      </c>
      <c r="E25" s="85">
        <v>128084</v>
      </c>
      <c r="F25" s="85">
        <v>65147</v>
      </c>
      <c r="G25" s="85">
        <v>66914</v>
      </c>
      <c r="H25" s="85">
        <v>53949</v>
      </c>
      <c r="I25" s="336"/>
      <c r="J25" s="85">
        <f t="shared" si="12"/>
        <v>175877</v>
      </c>
      <c r="K25" s="90">
        <f t="shared" si="13"/>
        <v>2.6284036225603011</v>
      </c>
      <c r="L25" s="337"/>
      <c r="M25" s="85">
        <f t="shared" si="14"/>
        <v>114707</v>
      </c>
      <c r="N25" s="90">
        <f t="shared" si="15"/>
        <v>0.89556072577371104</v>
      </c>
      <c r="O25" s="337"/>
      <c r="P25" s="85">
        <f t="shared" si="16"/>
        <v>135228</v>
      </c>
      <c r="Q25" s="90">
        <f t="shared" si="17"/>
        <v>1.2571981071558063</v>
      </c>
    </row>
    <row r="26" spans="1:18">
      <c r="A26" s="265" t="s">
        <v>147</v>
      </c>
      <c r="B26" s="266" t="s">
        <v>392</v>
      </c>
      <c r="C26" s="173">
        <v>22628</v>
      </c>
      <c r="D26" s="85">
        <v>1463</v>
      </c>
      <c r="E26" s="85">
        <v>1558</v>
      </c>
      <c r="F26" s="85">
        <v>1606</v>
      </c>
      <c r="G26" s="85">
        <v>1522</v>
      </c>
      <c r="H26" s="85">
        <v>1323</v>
      </c>
      <c r="I26" s="336"/>
      <c r="J26" s="85">
        <f t="shared" si="12"/>
        <v>21106</v>
      </c>
      <c r="K26" s="90">
        <f t="shared" si="13"/>
        <v>13.867279894875164</v>
      </c>
      <c r="L26" s="337"/>
      <c r="M26" s="85">
        <f t="shared" si="14"/>
        <v>21070</v>
      </c>
      <c r="N26" s="90">
        <f t="shared" si="15"/>
        <v>13.523748395378691</v>
      </c>
      <c r="O26" s="337"/>
      <c r="P26" s="85">
        <f t="shared" si="16"/>
        <v>21165</v>
      </c>
      <c r="Q26" s="90">
        <f t="shared" si="17"/>
        <v>14.466848940533151</v>
      </c>
    </row>
    <row r="27" spans="1:18">
      <c r="A27" s="264"/>
      <c r="B27" s="185"/>
      <c r="C27" s="173"/>
      <c r="D27" s="85"/>
      <c r="E27" s="85"/>
      <c r="F27" s="85"/>
      <c r="G27" s="85"/>
      <c r="H27" s="85"/>
      <c r="I27" s="336"/>
      <c r="J27" s="85"/>
      <c r="K27" s="90"/>
      <c r="L27" s="337"/>
      <c r="M27" s="85"/>
      <c r="N27" s="90"/>
      <c r="O27" s="337"/>
      <c r="P27" s="85"/>
      <c r="Q27" s="90"/>
    </row>
    <row r="28" spans="1:18" s="280" customFormat="1" ht="15.75">
      <c r="A28" s="338" t="s">
        <v>393</v>
      </c>
      <c r="B28" s="339" t="s">
        <v>394</v>
      </c>
      <c r="C28" s="330">
        <v>1224225</v>
      </c>
      <c r="D28" s="331">
        <v>1416633</v>
      </c>
      <c r="E28" s="331">
        <v>1195840</v>
      </c>
      <c r="F28" s="331">
        <v>1171871</v>
      </c>
      <c r="G28" s="331">
        <v>1240411</v>
      </c>
      <c r="H28" s="331">
        <v>1314544</v>
      </c>
      <c r="I28" s="332"/>
      <c r="J28" s="331">
        <f t="shared" ref="J28:J33" si="18">+C28-G28</f>
        <v>-16186</v>
      </c>
      <c r="K28" s="333">
        <f t="shared" ref="K28:K33" si="19">IF(ISERROR(J28/G28),0,J28/G28)</f>
        <v>-1.304890072725895E-2</v>
      </c>
      <c r="L28" s="332"/>
      <c r="M28" s="331">
        <f t="shared" ref="M28:M33" si="20">+C28-E28</f>
        <v>28385</v>
      </c>
      <c r="N28" s="333">
        <f t="shared" ref="N28:N33" si="21">IF(ISERROR(M28/$E28),0,M28/$E28)</f>
        <v>2.3736453037195612E-2</v>
      </c>
      <c r="O28" s="332"/>
      <c r="P28" s="331">
        <f t="shared" ref="P28:P33" si="22">+C28-D28</f>
        <v>-192408</v>
      </c>
      <c r="Q28" s="333">
        <f t="shared" ref="Q28:Q33" si="23">IF(ISERROR(P28/D28),0,P28/D28)</f>
        <v>-0.1358206395022564</v>
      </c>
      <c r="R28" s="335"/>
    </row>
    <row r="29" spans="1:18">
      <c r="A29" s="269" t="s">
        <v>377</v>
      </c>
      <c r="B29" s="270" t="s">
        <v>378</v>
      </c>
      <c r="C29" s="173">
        <v>1081482</v>
      </c>
      <c r="D29" s="85">
        <v>1137701</v>
      </c>
      <c r="E29" s="85">
        <v>882206</v>
      </c>
      <c r="F29" s="85">
        <v>896010</v>
      </c>
      <c r="G29" s="85">
        <v>968530</v>
      </c>
      <c r="H29" s="85">
        <v>1152429</v>
      </c>
      <c r="I29" s="336"/>
      <c r="J29" s="85">
        <f t="shared" si="18"/>
        <v>112952</v>
      </c>
      <c r="K29" s="90">
        <f t="shared" si="19"/>
        <v>0.11662209740534625</v>
      </c>
      <c r="L29" s="337"/>
      <c r="M29" s="85">
        <f t="shared" si="20"/>
        <v>199276</v>
      </c>
      <c r="N29" s="90">
        <f t="shared" si="21"/>
        <v>0.22588375050725115</v>
      </c>
      <c r="O29" s="337"/>
      <c r="P29" s="85">
        <f t="shared" si="22"/>
        <v>-56219</v>
      </c>
      <c r="Q29" s="90">
        <f t="shared" si="23"/>
        <v>-4.9414564986758384E-2</v>
      </c>
    </row>
    <row r="30" spans="1:18">
      <c r="A30" s="269" t="s">
        <v>379</v>
      </c>
      <c r="B30" s="270" t="s">
        <v>380</v>
      </c>
      <c r="C30" s="173">
        <v>137386</v>
      </c>
      <c r="D30" s="85">
        <v>273635</v>
      </c>
      <c r="E30" s="85">
        <v>307626</v>
      </c>
      <c r="F30" s="85">
        <v>269985</v>
      </c>
      <c r="G30" s="85">
        <v>266221</v>
      </c>
      <c r="H30" s="85">
        <v>156059</v>
      </c>
      <c r="I30" s="336"/>
      <c r="J30" s="85">
        <f t="shared" si="18"/>
        <v>-128835</v>
      </c>
      <c r="K30" s="90">
        <f t="shared" si="19"/>
        <v>-0.4839400347831313</v>
      </c>
      <c r="L30" s="337"/>
      <c r="M30" s="85">
        <f t="shared" si="20"/>
        <v>-170240</v>
      </c>
      <c r="N30" s="90">
        <f t="shared" si="21"/>
        <v>-0.55339925753999986</v>
      </c>
      <c r="O30" s="337"/>
      <c r="P30" s="85">
        <f t="shared" si="22"/>
        <v>-136249</v>
      </c>
      <c r="Q30" s="90">
        <f t="shared" si="23"/>
        <v>-0.49792241489575528</v>
      </c>
    </row>
    <row r="31" spans="1:18">
      <c r="A31" s="269" t="s">
        <v>383</v>
      </c>
      <c r="B31" s="270" t="s">
        <v>384</v>
      </c>
      <c r="C31" s="173">
        <v>5357</v>
      </c>
      <c r="D31" s="85">
        <v>5297</v>
      </c>
      <c r="E31" s="85">
        <v>6008</v>
      </c>
      <c r="F31" s="85">
        <v>5876</v>
      </c>
      <c r="G31" s="85">
        <v>5660</v>
      </c>
      <c r="H31" s="85">
        <v>6056</v>
      </c>
      <c r="I31" s="336"/>
      <c r="J31" s="85">
        <f t="shared" si="18"/>
        <v>-303</v>
      </c>
      <c r="K31" s="90">
        <f t="shared" si="19"/>
        <v>-5.353356890459364E-2</v>
      </c>
      <c r="L31" s="337"/>
      <c r="M31" s="85">
        <f t="shared" si="20"/>
        <v>-651</v>
      </c>
      <c r="N31" s="90">
        <f t="shared" si="21"/>
        <v>-0.10835552596537949</v>
      </c>
      <c r="O31" s="337"/>
      <c r="P31" s="85">
        <f t="shared" si="22"/>
        <v>60</v>
      </c>
      <c r="Q31" s="90">
        <f t="shared" si="23"/>
        <v>1.1327166320558807E-2</v>
      </c>
    </row>
    <row r="32" spans="1:18">
      <c r="A32" s="265" t="s">
        <v>385</v>
      </c>
      <c r="B32" s="266" t="s">
        <v>386</v>
      </c>
      <c r="C32" s="173">
        <v>5280</v>
      </c>
      <c r="D32" s="85">
        <v>5212</v>
      </c>
      <c r="E32" s="85">
        <v>5920</v>
      </c>
      <c r="F32" s="85">
        <v>5743</v>
      </c>
      <c r="G32" s="85">
        <v>5550</v>
      </c>
      <c r="H32" s="85">
        <v>6011</v>
      </c>
      <c r="I32" s="336"/>
      <c r="J32" s="85">
        <f t="shared" si="18"/>
        <v>-270</v>
      </c>
      <c r="K32" s="90">
        <f t="shared" si="19"/>
        <v>-4.8648648648648651E-2</v>
      </c>
      <c r="L32" s="337"/>
      <c r="M32" s="85">
        <f t="shared" si="20"/>
        <v>-640</v>
      </c>
      <c r="N32" s="90">
        <f t="shared" si="21"/>
        <v>-0.10810810810810811</v>
      </c>
      <c r="O32" s="337"/>
      <c r="P32" s="85">
        <f t="shared" si="22"/>
        <v>68</v>
      </c>
      <c r="Q32" s="90">
        <f t="shared" si="23"/>
        <v>1.3046815042210284E-2</v>
      </c>
    </row>
    <row r="33" spans="1:18">
      <c r="A33" s="265" t="s">
        <v>147</v>
      </c>
      <c r="B33" s="266" t="s">
        <v>387</v>
      </c>
      <c r="C33" s="173">
        <v>77</v>
      </c>
      <c r="D33" s="85">
        <v>85</v>
      </c>
      <c r="E33" s="85">
        <v>88</v>
      </c>
      <c r="F33" s="85">
        <v>133</v>
      </c>
      <c r="G33" s="85">
        <v>110</v>
      </c>
      <c r="H33" s="85">
        <v>45</v>
      </c>
      <c r="I33" s="336"/>
      <c r="J33" s="85">
        <f t="shared" si="18"/>
        <v>-33</v>
      </c>
      <c r="K33" s="90">
        <f t="shared" si="19"/>
        <v>-0.3</v>
      </c>
      <c r="L33" s="337"/>
      <c r="M33" s="85">
        <f t="shared" si="20"/>
        <v>-11</v>
      </c>
      <c r="N33" s="90">
        <f t="shared" si="21"/>
        <v>-0.125</v>
      </c>
      <c r="O33" s="337"/>
      <c r="P33" s="85">
        <f t="shared" si="22"/>
        <v>-8</v>
      </c>
      <c r="Q33" s="90">
        <f t="shared" si="23"/>
        <v>-9.4117647058823528E-2</v>
      </c>
    </row>
    <row r="34" spans="1:18">
      <c r="A34" s="264"/>
      <c r="B34" s="185"/>
      <c r="C34" s="173"/>
      <c r="D34" s="85"/>
      <c r="E34" s="85"/>
      <c r="F34" s="85"/>
      <c r="G34" s="85"/>
      <c r="H34" s="85"/>
      <c r="I34" s="336"/>
      <c r="J34" s="85"/>
      <c r="K34" s="90"/>
      <c r="L34" s="337"/>
      <c r="M34" s="85"/>
      <c r="N34" s="90"/>
      <c r="O34" s="337"/>
      <c r="P34" s="85"/>
      <c r="Q34" s="90"/>
    </row>
    <row r="35" spans="1:18" s="280" customFormat="1" ht="15.75">
      <c r="A35" s="310" t="s">
        <v>395</v>
      </c>
      <c r="B35" s="304" t="s">
        <v>396</v>
      </c>
      <c r="C35" s="330">
        <v>1004159</v>
      </c>
      <c r="D35" s="331">
        <v>681183</v>
      </c>
      <c r="E35" s="331">
        <v>594132</v>
      </c>
      <c r="F35" s="331">
        <v>816660</v>
      </c>
      <c r="G35" s="331">
        <v>689030</v>
      </c>
      <c r="H35" s="331">
        <v>746683</v>
      </c>
      <c r="I35" s="332"/>
      <c r="J35" s="331">
        <f t="shared" ref="J35:J41" si="24">+C35-G35</f>
        <v>315129</v>
      </c>
      <c r="K35" s="333">
        <f t="shared" ref="K35:K41" si="25">IF(ISERROR(J35/G35),0,J35/G35)</f>
        <v>0.45735163926099009</v>
      </c>
      <c r="L35" s="332"/>
      <c r="M35" s="331">
        <f t="shared" ref="M35:M41" si="26">+C35-E35</f>
        <v>410027</v>
      </c>
      <c r="N35" s="333">
        <f t="shared" ref="N35:N41" si="27">IF(ISERROR(M35/$E35),0,M35/$E35)</f>
        <v>0.69012778305157774</v>
      </c>
      <c r="O35" s="332"/>
      <c r="P35" s="331">
        <f t="shared" ref="P35:P41" si="28">+C35-D35</f>
        <v>322976</v>
      </c>
      <c r="Q35" s="333">
        <f t="shared" ref="Q35:Q41" si="29">IF(ISERROR(P35/D35),0,P35/D35)</f>
        <v>0.47413984201014997</v>
      </c>
      <c r="R35" s="335"/>
    </row>
    <row r="36" spans="1:18">
      <c r="A36" s="264" t="s">
        <v>377</v>
      </c>
      <c r="B36" s="185" t="s">
        <v>378</v>
      </c>
      <c r="C36" s="173">
        <v>483198</v>
      </c>
      <c r="D36" s="85">
        <v>460151</v>
      </c>
      <c r="E36" s="85">
        <v>384526</v>
      </c>
      <c r="F36" s="85">
        <v>509388</v>
      </c>
      <c r="G36" s="85">
        <v>484383</v>
      </c>
      <c r="H36" s="85">
        <v>495585</v>
      </c>
      <c r="I36" s="336"/>
      <c r="J36" s="85">
        <f t="shared" si="24"/>
        <v>-1185</v>
      </c>
      <c r="K36" s="90">
        <f t="shared" si="25"/>
        <v>-2.446411207660054E-3</v>
      </c>
      <c r="L36" s="337"/>
      <c r="M36" s="85">
        <f t="shared" si="26"/>
        <v>98672</v>
      </c>
      <c r="N36" s="90">
        <f t="shared" si="27"/>
        <v>0.25660683542855361</v>
      </c>
      <c r="O36" s="337"/>
      <c r="P36" s="85">
        <f t="shared" si="28"/>
        <v>23047</v>
      </c>
      <c r="Q36" s="90">
        <f t="shared" si="29"/>
        <v>5.0085732726865749E-2</v>
      </c>
    </row>
    <row r="37" spans="1:18">
      <c r="A37" s="264" t="s">
        <v>379</v>
      </c>
      <c r="B37" s="185" t="s">
        <v>380</v>
      </c>
      <c r="C37" s="173">
        <v>519329</v>
      </c>
      <c r="D37" s="85">
        <v>220901</v>
      </c>
      <c r="E37" s="85">
        <v>209475</v>
      </c>
      <c r="F37" s="85">
        <v>307142</v>
      </c>
      <c r="G37" s="85">
        <v>204518</v>
      </c>
      <c r="H37" s="85">
        <v>250970</v>
      </c>
      <c r="I37" s="336"/>
      <c r="J37" s="85">
        <f t="shared" si="24"/>
        <v>314811</v>
      </c>
      <c r="K37" s="90">
        <f t="shared" si="25"/>
        <v>1.5392826059319962</v>
      </c>
      <c r="L37" s="337"/>
      <c r="M37" s="85">
        <f t="shared" si="26"/>
        <v>309854</v>
      </c>
      <c r="N37" s="90">
        <f t="shared" si="27"/>
        <v>1.4791932211481085</v>
      </c>
      <c r="O37" s="337"/>
      <c r="P37" s="85">
        <f t="shared" si="28"/>
        <v>298428</v>
      </c>
      <c r="Q37" s="90">
        <f t="shared" si="29"/>
        <v>1.3509581215114463</v>
      </c>
    </row>
    <row r="38" spans="1:18">
      <c r="A38" s="264" t="s">
        <v>383</v>
      </c>
      <c r="B38" s="185" t="s">
        <v>384</v>
      </c>
      <c r="C38" s="173">
        <v>1632</v>
      </c>
      <c r="D38" s="85">
        <v>131</v>
      </c>
      <c r="E38" s="85">
        <v>131</v>
      </c>
      <c r="F38" s="85">
        <v>130</v>
      </c>
      <c r="G38" s="85">
        <v>129</v>
      </c>
      <c r="H38" s="85">
        <v>128</v>
      </c>
      <c r="I38" s="336"/>
      <c r="J38" s="85">
        <f t="shared" si="24"/>
        <v>1503</v>
      </c>
      <c r="K38" s="90">
        <f t="shared" si="25"/>
        <v>11.651162790697674</v>
      </c>
      <c r="L38" s="337"/>
      <c r="M38" s="85">
        <f t="shared" si="26"/>
        <v>1501</v>
      </c>
      <c r="N38" s="90">
        <f t="shared" si="27"/>
        <v>11.458015267175572</v>
      </c>
      <c r="O38" s="337"/>
      <c r="P38" s="85">
        <f t="shared" si="28"/>
        <v>1501</v>
      </c>
      <c r="Q38" s="90">
        <f t="shared" si="29"/>
        <v>11.458015267175572</v>
      </c>
    </row>
    <row r="39" spans="1:18">
      <c r="A39" s="265" t="s">
        <v>385</v>
      </c>
      <c r="B39" s="266" t="s">
        <v>386</v>
      </c>
      <c r="C39" s="173">
        <v>1632</v>
      </c>
      <c r="D39" s="85">
        <v>131</v>
      </c>
      <c r="E39" s="85">
        <v>131</v>
      </c>
      <c r="F39" s="85">
        <v>130</v>
      </c>
      <c r="G39" s="85">
        <v>129</v>
      </c>
      <c r="H39" s="85">
        <v>128</v>
      </c>
      <c r="I39" s="336"/>
      <c r="J39" s="85">
        <f t="shared" si="24"/>
        <v>1503</v>
      </c>
      <c r="K39" s="90">
        <f t="shared" si="25"/>
        <v>11.651162790697674</v>
      </c>
      <c r="L39" s="337"/>
      <c r="M39" s="85">
        <f t="shared" si="26"/>
        <v>1501</v>
      </c>
      <c r="N39" s="90">
        <f t="shared" si="27"/>
        <v>11.458015267175572</v>
      </c>
      <c r="O39" s="337"/>
      <c r="P39" s="85">
        <f t="shared" si="28"/>
        <v>1501</v>
      </c>
      <c r="Q39" s="90">
        <f t="shared" si="29"/>
        <v>11.458015267175572</v>
      </c>
    </row>
    <row r="40" spans="1:18" ht="15.75" thickBot="1">
      <c r="A40" s="265" t="s">
        <v>147</v>
      </c>
      <c r="B40" s="266" t="s">
        <v>387</v>
      </c>
      <c r="C40" s="281">
        <v>0</v>
      </c>
      <c r="D40" s="282">
        <v>0</v>
      </c>
      <c r="E40" s="282">
        <v>0</v>
      </c>
      <c r="F40" s="282">
        <v>0</v>
      </c>
      <c r="G40" s="282">
        <v>0</v>
      </c>
      <c r="H40" s="282">
        <v>0</v>
      </c>
      <c r="I40" s="336"/>
      <c r="J40" s="282">
        <f t="shared" si="24"/>
        <v>0</v>
      </c>
      <c r="K40" s="309">
        <f t="shared" si="25"/>
        <v>0</v>
      </c>
      <c r="L40" s="337"/>
      <c r="M40" s="282">
        <f t="shared" si="26"/>
        <v>0</v>
      </c>
      <c r="N40" s="309">
        <f t="shared" si="27"/>
        <v>0</v>
      </c>
      <c r="O40" s="337"/>
      <c r="P40" s="282">
        <f t="shared" si="28"/>
        <v>0</v>
      </c>
      <c r="Q40" s="309">
        <f t="shared" si="29"/>
        <v>0</v>
      </c>
    </row>
    <row r="41" spans="1:18" s="284" customFormat="1" ht="16.5" thickTop="1">
      <c r="A41" s="273" t="s">
        <v>397</v>
      </c>
      <c r="B41" s="274" t="s">
        <v>398</v>
      </c>
      <c r="C41" s="340">
        <v>44176712</v>
      </c>
      <c r="D41" s="341">
        <v>32374716</v>
      </c>
      <c r="E41" s="341">
        <v>32804444</v>
      </c>
      <c r="F41" s="341">
        <v>31331127</v>
      </c>
      <c r="G41" s="341">
        <v>28252639</v>
      </c>
      <c r="H41" s="341">
        <v>27140819</v>
      </c>
      <c r="I41" s="342"/>
      <c r="J41" s="341">
        <f t="shared" si="24"/>
        <v>15924073</v>
      </c>
      <c r="K41" s="343">
        <f t="shared" si="25"/>
        <v>0.563631347853912</v>
      </c>
      <c r="L41" s="342"/>
      <c r="M41" s="341">
        <f t="shared" si="26"/>
        <v>11372268</v>
      </c>
      <c r="N41" s="343">
        <f t="shared" si="27"/>
        <v>0.34666851844829316</v>
      </c>
      <c r="O41" s="342"/>
      <c r="P41" s="341">
        <f t="shared" si="28"/>
        <v>11801996</v>
      </c>
      <c r="Q41" s="343">
        <f t="shared" si="29"/>
        <v>0.36454361483819658</v>
      </c>
      <c r="R41" s="344"/>
    </row>
    <row r="42" spans="1:18" s="107" customFormat="1" ht="7.5" customHeight="1">
      <c r="A42" s="345"/>
      <c r="B42" s="346"/>
      <c r="C42" s="347"/>
      <c r="D42" s="348"/>
      <c r="E42" s="348"/>
      <c r="F42" s="348"/>
      <c r="G42" s="348"/>
      <c r="H42" s="348"/>
      <c r="I42" s="118"/>
      <c r="K42" s="295"/>
      <c r="L42" s="118"/>
      <c r="M42" s="118"/>
      <c r="N42" s="295"/>
      <c r="O42" s="118"/>
      <c r="Q42" s="295"/>
      <c r="R42" s="118"/>
    </row>
  </sheetData>
  <mergeCells count="6">
    <mergeCell ref="J3:K3"/>
    <mergeCell ref="M3:N3"/>
    <mergeCell ref="P3:Q3"/>
    <mergeCell ref="J4:K4"/>
    <mergeCell ref="M4:N4"/>
    <mergeCell ref="P4:Q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1" orientation="landscape" r:id="rId1"/>
</worksheet>
</file>

<file path=xl/worksheets/sheet13.xml><?xml version="1.0" encoding="utf-8"?>
<worksheet xmlns="http://schemas.openxmlformats.org/spreadsheetml/2006/main" xmlns:r="http://schemas.openxmlformats.org/officeDocument/2006/relationships">
  <sheetPr codeName="Arkusz14">
    <tabColor theme="6"/>
    <pageSetUpPr fitToPage="1"/>
  </sheetPr>
  <dimension ref="A1:Q11"/>
  <sheetViews>
    <sheetView showGridLines="0" zoomScale="85" zoomScaleNormal="85" workbookViewId="0">
      <pane xSplit="2" topLeftCell="C1" activePane="topRight" state="frozen"/>
      <selection pane="topRight" activeCell="C1" sqref="C1:H1048576"/>
    </sheetView>
  </sheetViews>
  <sheetFormatPr defaultRowHeight="15" outlineLevelCol="1"/>
  <cols>
    <col min="1" max="1" width="37.85546875" customWidth="1"/>
    <col min="2" max="2" width="31.5703125" customWidth="1" outlineLevel="1"/>
    <col min="3" max="8" width="12.140625" customWidth="1"/>
    <col min="9" max="9" width="2.28515625" customWidth="1"/>
    <col min="10" max="10" width="13.28515625" customWidth="1"/>
    <col min="11" max="11" width="12.140625" customWidth="1"/>
    <col min="12" max="12" width="2.28515625" customWidth="1"/>
    <col min="13" max="13" width="13.28515625" customWidth="1"/>
    <col min="14" max="14" width="12.140625" customWidth="1"/>
    <col min="15" max="15" width="2.28515625" customWidth="1"/>
    <col min="16" max="16" width="13.28515625" customWidth="1"/>
    <col min="17" max="17" width="12.140625" customWidth="1"/>
  </cols>
  <sheetData>
    <row r="1" spans="1:17" s="4" customFormat="1" ht="14.25">
      <c r="A1" s="1" t="s">
        <v>0</v>
      </c>
      <c r="B1" s="1" t="s">
        <v>1</v>
      </c>
      <c r="C1" s="3"/>
      <c r="D1" s="3"/>
      <c r="E1" s="3"/>
      <c r="F1" s="3"/>
      <c r="G1" s="3"/>
      <c r="H1" s="3"/>
    </row>
    <row r="2" spans="1:17" s="5" customFormat="1" ht="14.25">
      <c r="A2" s="212"/>
      <c r="B2" s="212"/>
      <c r="C2" s="212"/>
      <c r="D2" s="212"/>
      <c r="E2" s="212"/>
      <c r="F2" s="212"/>
      <c r="G2" s="212"/>
      <c r="H2" s="212"/>
    </row>
    <row r="3" spans="1:17" s="5" customFormat="1">
      <c r="A3" s="63" t="s">
        <v>227</v>
      </c>
      <c r="B3" s="63" t="s">
        <v>228</v>
      </c>
      <c r="C3" s="214"/>
      <c r="D3" s="214"/>
      <c r="E3" s="214"/>
      <c r="F3" s="214"/>
      <c r="G3" s="214"/>
      <c r="H3" s="214"/>
      <c r="J3" s="414" t="s">
        <v>4</v>
      </c>
      <c r="K3" s="414"/>
      <c r="L3" s="216"/>
      <c r="M3" s="414" t="s">
        <v>229</v>
      </c>
      <c r="N3" s="414"/>
      <c r="O3" s="216"/>
      <c r="P3" s="414" t="s">
        <v>60</v>
      </c>
      <c r="Q3" s="414"/>
    </row>
    <row r="4" spans="1:17" ht="27" customHeight="1">
      <c r="A4" s="104" t="s">
        <v>269</v>
      </c>
      <c r="B4" s="104" t="s">
        <v>399</v>
      </c>
      <c r="C4" s="14" t="s">
        <v>7</v>
      </c>
      <c r="D4" s="14" t="s">
        <v>8</v>
      </c>
      <c r="E4" s="14" t="s">
        <v>9</v>
      </c>
      <c r="F4" s="14" t="s">
        <v>10</v>
      </c>
      <c r="G4" s="14" t="s">
        <v>11</v>
      </c>
      <c r="H4" s="14" t="s">
        <v>12</v>
      </c>
      <c r="I4" s="5"/>
      <c r="J4" s="415" t="s">
        <v>13</v>
      </c>
      <c r="K4" s="416"/>
      <c r="L4" s="5"/>
      <c r="M4" s="415" t="s">
        <v>233</v>
      </c>
      <c r="N4" s="416"/>
      <c r="O4" s="5"/>
      <c r="P4" s="415" t="s">
        <v>67</v>
      </c>
      <c r="Q4" s="416"/>
    </row>
    <row r="5" spans="1:17">
      <c r="A5" s="300"/>
      <c r="B5" s="301"/>
      <c r="C5" s="302"/>
    </row>
    <row r="6" spans="1:17">
      <c r="A6" s="264" t="s">
        <v>377</v>
      </c>
      <c r="B6" s="185" t="s">
        <v>378</v>
      </c>
      <c r="C6" s="173">
        <v>385223</v>
      </c>
      <c r="D6" s="85">
        <v>47967</v>
      </c>
      <c r="E6" s="85">
        <v>108994</v>
      </c>
      <c r="F6" s="85">
        <v>186524</v>
      </c>
      <c r="G6" s="85">
        <v>44631</v>
      </c>
      <c r="H6" s="85">
        <v>40217</v>
      </c>
      <c r="I6" s="349"/>
      <c r="J6" s="85">
        <f>+C6-G6</f>
        <v>340592</v>
      </c>
      <c r="K6" s="90">
        <f>IF(ISERROR(J6/G6),0,J6/G6)</f>
        <v>7.6312876700051531</v>
      </c>
      <c r="L6" s="308"/>
      <c r="M6" s="85">
        <f>+C6-E6</f>
        <v>276229</v>
      </c>
      <c r="N6" s="90">
        <f>IF(ISERROR(M6/$E6),0,M6/$E6)</f>
        <v>2.5343505147072314</v>
      </c>
      <c r="O6" s="308"/>
      <c r="P6" s="85">
        <f>+C6-D6</f>
        <v>337256</v>
      </c>
      <c r="Q6" s="90">
        <f>IF(ISERROR(P6/D6),0,P6/D6)</f>
        <v>7.0310004794963206</v>
      </c>
    </row>
    <row r="7" spans="1:17">
      <c r="A7" s="264" t="s">
        <v>400</v>
      </c>
      <c r="B7" s="185" t="s">
        <v>401</v>
      </c>
      <c r="C7" s="173">
        <v>1092567</v>
      </c>
      <c r="D7" s="85">
        <v>65208</v>
      </c>
      <c r="E7" s="85">
        <v>15208</v>
      </c>
      <c r="F7" s="85">
        <v>212738</v>
      </c>
      <c r="G7" s="85">
        <v>257519</v>
      </c>
      <c r="H7" s="85">
        <v>274397</v>
      </c>
      <c r="I7" s="349"/>
      <c r="J7" s="85">
        <f>+C7-G7</f>
        <v>835048</v>
      </c>
      <c r="K7" s="90">
        <f>IF(ISERROR(J7/G7),0,J7/G7)</f>
        <v>3.2426655897234768</v>
      </c>
      <c r="L7" s="308"/>
      <c r="M7" s="85">
        <f>+C7-E7</f>
        <v>1077359</v>
      </c>
      <c r="N7" s="90">
        <f>IF(ISERROR(M7/$E7),0,M7/$E7)</f>
        <v>70.841596528143086</v>
      </c>
      <c r="O7" s="308"/>
      <c r="P7" s="85">
        <f>+C7-D7</f>
        <v>1027359</v>
      </c>
      <c r="Q7" s="90">
        <f>IF(ISERROR(P7/D7),0,P7/D7)</f>
        <v>15.755106735369893</v>
      </c>
    </row>
    <row r="8" spans="1:17">
      <c r="A8" s="264" t="s">
        <v>381</v>
      </c>
      <c r="B8" s="185" t="s">
        <v>382</v>
      </c>
      <c r="C8" s="173">
        <v>8005361</v>
      </c>
      <c r="D8" s="85">
        <v>1308491</v>
      </c>
      <c r="E8" s="85">
        <v>1327121</v>
      </c>
      <c r="F8" s="85">
        <v>2064386</v>
      </c>
      <c r="G8" s="85">
        <v>3949839</v>
      </c>
      <c r="H8" s="85">
        <v>2831240</v>
      </c>
      <c r="I8" s="349"/>
      <c r="J8" s="85">
        <f>+C8-G8</f>
        <v>4055522</v>
      </c>
      <c r="K8" s="90">
        <f>IF(ISERROR(J8/G8),0,J8/G8)</f>
        <v>1.0267562804458612</v>
      </c>
      <c r="L8" s="308"/>
      <c r="M8" s="85">
        <f>+C8-E8</f>
        <v>6678240</v>
      </c>
      <c r="N8" s="90">
        <f>IF(ISERROR(M8/$E8),0,M8/$E8)</f>
        <v>5.0321259327521757</v>
      </c>
      <c r="O8" s="308"/>
      <c r="P8" s="85">
        <f>+C8-D8</f>
        <v>6696870</v>
      </c>
      <c r="Q8" s="90">
        <f>IF(ISERROR(P8/D8),0,P8/D8)</f>
        <v>5.1180099824912819</v>
      </c>
    </row>
    <row r="9" spans="1:17" ht="15.75" thickBot="1">
      <c r="A9" s="264" t="s">
        <v>402</v>
      </c>
      <c r="B9" s="185" t="s">
        <v>281</v>
      </c>
      <c r="C9" s="281">
        <v>45693</v>
      </c>
      <c r="D9" s="282">
        <v>49419</v>
      </c>
      <c r="E9" s="282">
        <v>95416</v>
      </c>
      <c r="F9" s="282">
        <v>111310</v>
      </c>
      <c r="G9" s="282">
        <v>30646</v>
      </c>
      <c r="H9" s="282">
        <v>61266</v>
      </c>
      <c r="I9" s="349"/>
      <c r="J9" s="282">
        <f>+C9-G9</f>
        <v>15047</v>
      </c>
      <c r="K9" s="309">
        <f>IF(ISERROR(J9/G9),0,J9/G9)</f>
        <v>0.49099393069242314</v>
      </c>
      <c r="L9" s="308"/>
      <c r="M9" s="282">
        <f>+C9-E9</f>
        <v>-49723</v>
      </c>
      <c r="N9" s="309">
        <f>IF(ISERROR(M9/$E9),0,M9/$E9)</f>
        <v>-0.5211180514798357</v>
      </c>
      <c r="O9" s="308"/>
      <c r="P9" s="282">
        <f>+C9-D9</f>
        <v>-3726</v>
      </c>
      <c r="Q9" s="309">
        <f>IF(ISERROR(P9/D9),0,P9/D9)</f>
        <v>-7.5396102713531227E-2</v>
      </c>
    </row>
    <row r="10" spans="1:17" s="350" customFormat="1" ht="15.75" thickTop="1">
      <c r="A10" s="405" t="s">
        <v>403</v>
      </c>
      <c r="B10" s="406" t="s">
        <v>404</v>
      </c>
      <c r="C10" s="205">
        <v>9528844</v>
      </c>
      <c r="D10" s="138">
        <v>1471085</v>
      </c>
      <c r="E10" s="138">
        <v>1546739</v>
      </c>
      <c r="F10" s="138">
        <v>2574958</v>
      </c>
      <c r="G10" s="138">
        <v>4282635</v>
      </c>
      <c r="H10" s="138">
        <v>3207120</v>
      </c>
      <c r="I10" s="139"/>
      <c r="J10" s="138">
        <f>+C10-G10</f>
        <v>5246209</v>
      </c>
      <c r="K10" s="140">
        <f>IF(ISERROR(J10/G10),0,J10/G10)</f>
        <v>1.2249955926666642</v>
      </c>
      <c r="L10" s="139"/>
      <c r="M10" s="138">
        <f>+C10-E10</f>
        <v>7982105</v>
      </c>
      <c r="N10" s="140">
        <f>IF(ISERROR(M10/$E10),0,M10/$E10)</f>
        <v>5.1606024028617625</v>
      </c>
      <c r="O10" s="139"/>
      <c r="P10" s="138">
        <f>+C10-D10</f>
        <v>8057759</v>
      </c>
      <c r="Q10" s="140">
        <f>IF(ISERROR(P10/D10),0,P10/D10)</f>
        <v>5.4774258455493738</v>
      </c>
    </row>
    <row r="11" spans="1:17" s="280" customFormat="1" ht="15.75">
      <c r="A11" s="351"/>
      <c r="B11" s="352"/>
      <c r="C11" s="352"/>
      <c r="D11" s="352"/>
      <c r="E11" s="352"/>
      <c r="F11" s="352"/>
      <c r="G11" s="352"/>
      <c r="H11" s="352"/>
      <c r="I11" s="353"/>
      <c r="J11" s="354"/>
      <c r="K11" s="355"/>
      <c r="L11" s="353"/>
      <c r="M11" s="354"/>
      <c r="N11" s="355"/>
      <c r="O11" s="353"/>
      <c r="P11" s="354"/>
      <c r="Q11" s="355"/>
    </row>
  </sheetData>
  <mergeCells count="6">
    <mergeCell ref="J3:K3"/>
    <mergeCell ref="M3:N3"/>
    <mergeCell ref="P3:Q3"/>
    <mergeCell ref="J4:K4"/>
    <mergeCell ref="M4:N4"/>
    <mergeCell ref="P4:Q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8" orientation="landscape" r:id="rId1"/>
</worksheet>
</file>

<file path=xl/worksheets/sheet14.xml><?xml version="1.0" encoding="utf-8"?>
<worksheet xmlns="http://schemas.openxmlformats.org/spreadsheetml/2006/main" xmlns:r="http://schemas.openxmlformats.org/officeDocument/2006/relationships">
  <sheetPr codeName="Arkusz15">
    <tabColor theme="6"/>
    <pageSetUpPr fitToPage="1"/>
  </sheetPr>
  <dimension ref="A1:S8"/>
  <sheetViews>
    <sheetView showGridLines="0" zoomScale="85" zoomScaleNormal="85" workbookViewId="0">
      <pane xSplit="2" topLeftCell="C1" activePane="topRight" state="frozen"/>
      <selection pane="topRight" activeCell="F16" sqref="F16"/>
    </sheetView>
  </sheetViews>
  <sheetFormatPr defaultColWidth="10.28515625" defaultRowHeight="14.25" outlineLevelCol="1"/>
  <cols>
    <col min="1" max="1" width="39" style="5" customWidth="1"/>
    <col min="2" max="2" width="31.42578125" style="131" customWidth="1" outlineLevel="1"/>
    <col min="3" max="8" width="12.140625" style="131" customWidth="1"/>
    <col min="9" max="9" width="2.42578125" style="5" customWidth="1"/>
    <col min="10" max="10" width="11.28515625" style="5" bestFit="1" customWidth="1"/>
    <col min="11" max="11" width="10.7109375" style="5" bestFit="1" customWidth="1"/>
    <col min="12" max="12" width="2.140625" style="5" customWidth="1"/>
    <col min="13" max="13" width="11.28515625" style="5" bestFit="1" customWidth="1"/>
    <col min="14" max="14" width="10.7109375" style="5" bestFit="1" customWidth="1"/>
    <col min="15" max="15" width="2.140625" style="5" customWidth="1"/>
    <col min="16" max="16" width="11.28515625" style="5" bestFit="1" customWidth="1"/>
    <col min="17" max="17" width="10.7109375" style="5" bestFit="1" customWidth="1"/>
    <col min="18" max="16384" width="10.28515625" style="5"/>
  </cols>
  <sheetData>
    <row r="1" spans="1:19" s="4" customFormat="1">
      <c r="A1" s="1" t="s">
        <v>0</v>
      </c>
      <c r="B1" s="1" t="s">
        <v>1</v>
      </c>
      <c r="C1" s="1"/>
      <c r="D1" s="3"/>
      <c r="E1" s="3"/>
      <c r="F1" s="3"/>
      <c r="G1" s="3"/>
      <c r="H1" s="3"/>
    </row>
    <row r="3" spans="1:19" ht="15">
      <c r="A3" s="63" t="s">
        <v>227</v>
      </c>
      <c r="B3" s="63" t="s">
        <v>228</v>
      </c>
      <c r="C3" s="63"/>
      <c r="D3" s="157"/>
      <c r="E3" s="157"/>
      <c r="F3" s="157"/>
      <c r="G3" s="157"/>
      <c r="H3" s="157"/>
      <c r="J3" s="414" t="s">
        <v>4</v>
      </c>
      <c r="K3" s="414"/>
      <c r="L3" s="216"/>
      <c r="M3" s="414" t="s">
        <v>229</v>
      </c>
      <c r="N3" s="414"/>
      <c r="O3" s="216"/>
      <c r="P3" s="414" t="s">
        <v>60</v>
      </c>
      <c r="Q3" s="414"/>
      <c r="S3" s="64"/>
    </row>
    <row r="4" spans="1:19" ht="27" customHeight="1">
      <c r="A4" s="104" t="s">
        <v>405</v>
      </c>
      <c r="B4" s="104" t="s">
        <v>406</v>
      </c>
      <c r="C4" s="14" t="s">
        <v>7</v>
      </c>
      <c r="D4" s="14" t="s">
        <v>8</v>
      </c>
      <c r="E4" s="14" t="s">
        <v>9</v>
      </c>
      <c r="F4" s="14" t="s">
        <v>10</v>
      </c>
      <c r="G4" s="14" t="s">
        <v>11</v>
      </c>
      <c r="H4" s="14" t="s">
        <v>12</v>
      </c>
      <c r="J4" s="415" t="s">
        <v>13</v>
      </c>
      <c r="K4" s="416"/>
      <c r="M4" s="415" t="s">
        <v>233</v>
      </c>
      <c r="N4" s="416"/>
      <c r="P4" s="415" t="s">
        <v>67</v>
      </c>
      <c r="Q4" s="416"/>
    </row>
    <row r="5" spans="1:19">
      <c r="A5" s="20" t="s">
        <v>407</v>
      </c>
      <c r="B5" s="171" t="s">
        <v>408</v>
      </c>
      <c r="C5" s="356">
        <v>6769525</v>
      </c>
      <c r="D5" s="85">
        <v>4075174</v>
      </c>
      <c r="E5" s="85">
        <v>3916443</v>
      </c>
      <c r="F5" s="85">
        <v>3920723</v>
      </c>
      <c r="G5" s="85">
        <v>3880398</v>
      </c>
      <c r="H5" s="85">
        <v>3490371</v>
      </c>
      <c r="I5" s="108"/>
      <c r="J5" s="220">
        <f>+C5-G5</f>
        <v>2889127</v>
      </c>
      <c r="K5" s="108">
        <f>IF(ISERROR(J5/G5),0,J5/G5)</f>
        <v>0.74454398749818962</v>
      </c>
      <c r="L5" s="308"/>
      <c r="M5" s="220">
        <f>+C5-E5</f>
        <v>2853082</v>
      </c>
      <c r="N5" s="108">
        <f>IF(ISERROR(M5/$E5),0,M5/$E5)</f>
        <v>0.72848806940379318</v>
      </c>
      <c r="O5" s="308"/>
      <c r="P5" s="220">
        <f>+C5-D5</f>
        <v>2694351</v>
      </c>
      <c r="Q5" s="108">
        <f>IF(ISERROR(P5/D5),0,P5/D5)</f>
        <v>0.66116219822760947</v>
      </c>
    </row>
    <row r="6" spans="1:19">
      <c r="A6" s="20" t="s">
        <v>409</v>
      </c>
      <c r="B6" s="171" t="s">
        <v>410</v>
      </c>
      <c r="C6" s="357">
        <v>3845184.96</v>
      </c>
      <c r="D6" s="85">
        <v>2299900.2400000002</v>
      </c>
      <c r="E6" s="85">
        <v>2267962.08</v>
      </c>
      <c r="F6" s="85">
        <v>2288912</v>
      </c>
      <c r="G6" s="85">
        <v>2213200</v>
      </c>
      <c r="H6" s="85">
        <v>2148276</v>
      </c>
      <c r="I6" s="108"/>
      <c r="J6" s="220">
        <f>+C6-G6</f>
        <v>1631984.96</v>
      </c>
      <c r="K6" s="108">
        <f>IF(ISERROR(J6/G6),0,J6/G6)</f>
        <v>0.73738702331465744</v>
      </c>
      <c r="L6" s="308"/>
      <c r="M6" s="220">
        <f>+C6-E6</f>
        <v>1577222.88</v>
      </c>
      <c r="N6" s="108">
        <f>IF(ISERROR(M6/$E6),0,M6/$E6)</f>
        <v>0.69543617766307619</v>
      </c>
      <c r="O6" s="308"/>
      <c r="P6" s="220">
        <f>+C6-D6</f>
        <v>1545284.7199999997</v>
      </c>
      <c r="Q6" s="108">
        <f>IF(ISERROR(P6/D6),0,P6/D6)</f>
        <v>0.67189206432710302</v>
      </c>
    </row>
    <row r="7" spans="1:19" s="232" customFormat="1">
      <c r="A7" s="403" t="s">
        <v>411</v>
      </c>
      <c r="B7" s="404" t="s">
        <v>412</v>
      </c>
      <c r="C7" s="391">
        <v>0.14080000000000001</v>
      </c>
      <c r="D7" s="140">
        <v>0.14180000000000001</v>
      </c>
      <c r="E7" s="140">
        <v>0.1381</v>
      </c>
      <c r="F7" s="140">
        <v>0.13700000000000001</v>
      </c>
      <c r="G7" s="140">
        <v>0.14030000000000001</v>
      </c>
      <c r="H7" s="140">
        <v>0.13</v>
      </c>
      <c r="I7" s="140"/>
      <c r="J7" s="141"/>
      <c r="K7" s="392">
        <f>(+C7-G7)*100</f>
        <v>5.0000000000000044E-2</v>
      </c>
      <c r="L7" s="393" t="s">
        <v>360</v>
      </c>
      <c r="M7" s="394"/>
      <c r="N7" s="392">
        <f>(+C7-$E7)*100</f>
        <v>0.27000000000000079</v>
      </c>
      <c r="O7" s="393" t="s">
        <v>360</v>
      </c>
      <c r="P7" s="394"/>
      <c r="Q7" s="392">
        <f>(+C7-D7)*100</f>
        <v>-0.10000000000000009</v>
      </c>
      <c r="R7" s="395" t="s">
        <v>360</v>
      </c>
    </row>
    <row r="8" spans="1:19">
      <c r="A8" s="358"/>
    </row>
  </sheetData>
  <mergeCells count="6">
    <mergeCell ref="J3:K3"/>
    <mergeCell ref="M3:N3"/>
    <mergeCell ref="P3:Q3"/>
    <mergeCell ref="J4:K4"/>
    <mergeCell ref="M4:N4"/>
    <mergeCell ref="P4:Q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9" orientation="landscape" r:id="rId1"/>
</worksheet>
</file>

<file path=xl/worksheets/sheet15.xml><?xml version="1.0" encoding="utf-8"?>
<worksheet xmlns="http://schemas.openxmlformats.org/spreadsheetml/2006/main" xmlns:r="http://schemas.openxmlformats.org/officeDocument/2006/relationships">
  <sheetPr codeName="Arkusz16">
    <tabColor theme="6"/>
    <pageSetUpPr fitToPage="1"/>
  </sheetPr>
  <dimension ref="A1:L14"/>
  <sheetViews>
    <sheetView showGridLines="0" zoomScale="85" zoomScaleNormal="85" workbookViewId="0">
      <pane xSplit="2" topLeftCell="C1" activePane="topRight" state="frozen"/>
      <selection pane="topRight" activeCell="D16" sqref="D16"/>
    </sheetView>
  </sheetViews>
  <sheetFormatPr defaultColWidth="10.28515625" defaultRowHeight="14.25" outlineLevelCol="1"/>
  <cols>
    <col min="1" max="1" width="40.7109375" style="5" customWidth="1"/>
    <col min="2" max="2" width="35.5703125" style="131" customWidth="1" outlineLevel="1"/>
    <col min="3" max="8" width="12.140625" style="131" customWidth="1"/>
    <col min="9" max="9" width="2.28515625" style="5" customWidth="1"/>
    <col min="10" max="10" width="5.42578125" style="5" customWidth="1"/>
    <col min="11" max="11" width="5.85546875" style="5" bestFit="1" customWidth="1"/>
    <col min="12" max="12" width="2.28515625" style="5" customWidth="1"/>
    <col min="13" max="13" width="11.85546875" style="5" customWidth="1"/>
    <col min="14" max="16384" width="10.28515625" style="5"/>
  </cols>
  <sheetData>
    <row r="1" spans="1:12" s="4" customFormat="1">
      <c r="A1" s="1" t="s">
        <v>0</v>
      </c>
      <c r="B1" s="1" t="s">
        <v>1</v>
      </c>
      <c r="C1" s="3"/>
      <c r="D1" s="3"/>
      <c r="E1" s="3"/>
      <c r="F1" s="3"/>
      <c r="G1" s="3"/>
      <c r="H1" s="3"/>
    </row>
    <row r="3" spans="1:12" ht="15">
      <c r="A3" s="63" t="s">
        <v>413</v>
      </c>
      <c r="B3" s="63" t="s">
        <v>414</v>
      </c>
      <c r="C3" s="63"/>
      <c r="D3" s="63"/>
      <c r="E3" s="63"/>
      <c r="F3" s="63"/>
      <c r="G3" s="63"/>
      <c r="H3" s="63"/>
      <c r="J3" s="414" t="s">
        <v>4</v>
      </c>
      <c r="K3" s="414"/>
    </row>
    <row r="4" spans="1:12" ht="27" customHeight="1">
      <c r="A4" s="104" t="s">
        <v>415</v>
      </c>
      <c r="B4" s="104" t="s">
        <v>416</v>
      </c>
      <c r="C4" s="14" t="s">
        <v>7</v>
      </c>
      <c r="D4" s="14" t="s">
        <v>8</v>
      </c>
      <c r="E4" s="14" t="s">
        <v>9</v>
      </c>
      <c r="F4" s="14" t="s">
        <v>10</v>
      </c>
      <c r="G4" s="14" t="s">
        <v>11</v>
      </c>
      <c r="H4" s="14" t="s">
        <v>12</v>
      </c>
      <c r="J4" s="415" t="s">
        <v>13</v>
      </c>
      <c r="K4" s="416"/>
    </row>
    <row r="5" spans="1:12">
      <c r="A5" s="20" t="s">
        <v>417</v>
      </c>
      <c r="B5" s="171" t="s">
        <v>418</v>
      </c>
      <c r="C5" s="359">
        <f>'(1)'!C27*2/AVERAGE('(7)'!C54:$E54)</f>
        <v>7.3909806483039592E-3</v>
      </c>
      <c r="D5" s="108">
        <f>'(1)'!D27*4/AVERAGE('(7)'!D54:$E54)</f>
        <v>1.3949450060517126E-2</v>
      </c>
      <c r="E5" s="108">
        <v>3.5506660659671577E-2</v>
      </c>
      <c r="F5" s="108">
        <v>6.1868060638562768E-2</v>
      </c>
      <c r="G5" s="108">
        <v>5.8588957496932798E-2</v>
      </c>
      <c r="H5" s="108">
        <v>5.0566283640680665E-2</v>
      </c>
      <c r="I5" s="108"/>
      <c r="J5" s="108"/>
      <c r="K5" s="295">
        <f t="shared" ref="K5:K11" si="0">(C5-G5)*100</f>
        <v>-5.1197976848628839</v>
      </c>
      <c r="L5" s="5" t="s">
        <v>360</v>
      </c>
    </row>
    <row r="6" spans="1:12">
      <c r="A6" s="20" t="s">
        <v>419</v>
      </c>
      <c r="B6" s="171" t="s">
        <v>420</v>
      </c>
      <c r="C6" s="360">
        <f>'(1)'!C27*2/AVERAGE('(7)'!C23:$E23)</f>
        <v>7.4769762113678976E-4</v>
      </c>
      <c r="D6" s="108">
        <f>'(1)'!D27*4/AVERAGE('(7)'!D23:$E23)</f>
        <v>1.4468917779821516E-3</v>
      </c>
      <c r="E6" s="108">
        <v>3.6053821134577504E-3</v>
      </c>
      <c r="F6" s="108">
        <v>6.264009963547733E-3</v>
      </c>
      <c r="G6" s="108">
        <v>5.879379090358754E-3</v>
      </c>
      <c r="H6" s="108">
        <v>4.9632658507228694E-3</v>
      </c>
      <c r="I6" s="108"/>
      <c r="J6" s="108"/>
      <c r="K6" s="295">
        <f t="shared" si="0"/>
        <v>-0.51316814692219637</v>
      </c>
      <c r="L6" s="5" t="s">
        <v>360</v>
      </c>
    </row>
    <row r="7" spans="1:12">
      <c r="A7" s="20" t="s">
        <v>421</v>
      </c>
      <c r="B7" s="171" t="s">
        <v>422</v>
      </c>
      <c r="C7" s="360">
        <f>'(1)'!C8*2/AVERAGE('(7)'!C23:$E23)</f>
        <v>2.4809340361486579E-2</v>
      </c>
      <c r="D7" s="108">
        <f>'(1)'!D8*4/AVERAGE('(7)'!D23:$E23)</f>
        <v>2.5286317690078542E-2</v>
      </c>
      <c r="E7" s="108">
        <v>2.9209678487919284E-2</v>
      </c>
      <c r="F7" s="108">
        <v>2.978525005723022E-2</v>
      </c>
      <c r="G7" s="108">
        <v>2.9631804006391139E-2</v>
      </c>
      <c r="H7" s="108">
        <v>3.0085587927070969E-2</v>
      </c>
      <c r="I7" s="108"/>
      <c r="J7" s="108"/>
      <c r="K7" s="295">
        <f t="shared" si="0"/>
        <v>-0.48224636449045594</v>
      </c>
      <c r="L7" s="5" t="s">
        <v>360</v>
      </c>
    </row>
    <row r="8" spans="1:12">
      <c r="A8" s="20" t="s">
        <v>423</v>
      </c>
      <c r="B8" s="171" t="s">
        <v>424</v>
      </c>
      <c r="C8" s="360">
        <f>-('(1)'!C20+'(1)'!C21)/('(1)'!C8+'(1)'!C12+'(1)'!C14+'(1)'!C15+'(1)'!C16+'(1)'!C17+'(1)'!C18+'(1)'!C22)</f>
        <v>0.81359360658517055</v>
      </c>
      <c r="D8" s="108">
        <f>-('(1)'!D20+'(1)'!D21)/('(1)'!D8+'(1)'!D12+'(1)'!D14+'(1)'!D15+'(1)'!D16+'(1)'!D17+'(1)'!D18+'(1)'!D22)</f>
        <v>0.78994516696151229</v>
      </c>
      <c r="E8" s="108">
        <v>0.6783361457049627</v>
      </c>
      <c r="F8" s="108">
        <v>0.66510489535133688</v>
      </c>
      <c r="G8" s="108">
        <v>0.66880723774399131</v>
      </c>
      <c r="H8" s="108">
        <v>0.69021357401243189</v>
      </c>
      <c r="I8" s="108"/>
      <c r="J8" s="108"/>
      <c r="K8" s="295">
        <f t="shared" si="0"/>
        <v>14.478636884117924</v>
      </c>
      <c r="L8" s="5" t="s">
        <v>360</v>
      </c>
    </row>
    <row r="9" spans="1:12">
      <c r="A9" s="20" t="s">
        <v>425</v>
      </c>
      <c r="B9" s="171" t="s">
        <v>426</v>
      </c>
      <c r="C9" s="361">
        <f>'(1)'!C19*2/AVERAGE('(7)'!C13:$E13)</f>
        <v>-7.3674582048181376E-3</v>
      </c>
      <c r="D9" s="362">
        <f>'(1)'!D19*4/AVERAGE('(7)'!D13:$E13)</f>
        <v>-7.3614178704639694E-3</v>
      </c>
      <c r="E9" s="362">
        <v>-1.1019265042810238E-2</v>
      </c>
      <c r="F9" s="362">
        <v>-7.4344284056355129E-3</v>
      </c>
      <c r="G9" s="362">
        <v>-8.1655096418732781E-3</v>
      </c>
      <c r="H9" s="362">
        <v>-8.7611901084122586E-3</v>
      </c>
      <c r="I9" s="108"/>
      <c r="J9" s="108"/>
      <c r="K9" s="295">
        <f t="shared" si="0"/>
        <v>7.9805143705514045E-2</v>
      </c>
      <c r="L9" s="5" t="s">
        <v>360</v>
      </c>
    </row>
    <row r="10" spans="1:12">
      <c r="A10" s="20" t="s">
        <v>427</v>
      </c>
      <c r="B10" s="171" t="s">
        <v>428</v>
      </c>
      <c r="C10" s="360">
        <f>+'(8)'!C27/('(10)'!C41-'(10)'!C9)</f>
        <v>1.251010187731407</v>
      </c>
      <c r="D10" s="108">
        <f>+'(8)'!D27/('(10)'!D41-'(10)'!D9)</f>
        <v>1.0484736644354888</v>
      </c>
      <c r="E10" s="108">
        <v>1.0180067266686603</v>
      </c>
      <c r="F10" s="108">
        <v>1.0744742109774832</v>
      </c>
      <c r="G10" s="108">
        <v>1.0717917359861497</v>
      </c>
      <c r="H10" s="108">
        <v>1.0216448516163052</v>
      </c>
      <c r="I10" s="108"/>
      <c r="J10" s="108"/>
      <c r="K10" s="295">
        <f t="shared" si="0"/>
        <v>17.921845174525728</v>
      </c>
      <c r="L10" s="5" t="s">
        <v>360</v>
      </c>
    </row>
    <row r="11" spans="1:12">
      <c r="A11" s="20" t="s">
        <v>429</v>
      </c>
      <c r="B11" s="171" t="s">
        <v>430</v>
      </c>
      <c r="C11" s="360">
        <f>+'(8)'!C27/('(7)'!C37+'(7)'!C38+'(10)'!C41+'(11)'!C8)</f>
        <v>0.97540491074286817</v>
      </c>
      <c r="D11" s="108">
        <f>+'(8)'!D27/('(7)'!D37+'(7)'!D38+'(10)'!D41+'(11)'!D8)</f>
        <v>0.90879674295750668</v>
      </c>
      <c r="E11" s="108">
        <v>0.88208049410550848</v>
      </c>
      <c r="F11" s="108">
        <v>0.90353699435599266</v>
      </c>
      <c r="G11" s="108">
        <v>0.90882637050896442</v>
      </c>
      <c r="H11" s="108">
        <v>0.89139123308409374</v>
      </c>
      <c r="I11" s="108"/>
      <c r="J11" s="108"/>
      <c r="K11" s="295">
        <f t="shared" si="0"/>
        <v>6.6578540233903745</v>
      </c>
      <c r="L11" s="5" t="s">
        <v>360</v>
      </c>
    </row>
    <row r="12" spans="1:12" ht="35.25" customHeight="1">
      <c r="A12" s="363" t="s">
        <v>431</v>
      </c>
      <c r="B12" s="364" t="s">
        <v>432</v>
      </c>
      <c r="C12" s="365"/>
      <c r="E12" s="366"/>
    </row>
    <row r="13" spans="1:12">
      <c r="G13" s="108"/>
      <c r="H13" s="108"/>
    </row>
    <row r="14" spans="1:12">
      <c r="G14" s="367"/>
      <c r="H14" s="367"/>
    </row>
  </sheetData>
  <mergeCells count="2">
    <mergeCell ref="J3:K3"/>
    <mergeCell ref="J4:K4"/>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79" orientation="landscape" r:id="rId1"/>
  <ignoredErrors>
    <ignoredError sqref="D5:D7 D9" formulaRange="1"/>
  </ignoredErrors>
</worksheet>
</file>

<file path=xl/worksheets/sheet16.xml><?xml version="1.0" encoding="utf-8"?>
<worksheet xmlns="http://schemas.openxmlformats.org/spreadsheetml/2006/main" xmlns:r="http://schemas.openxmlformats.org/officeDocument/2006/relationships">
  <sheetPr codeName="Arkusz17">
    <tabColor theme="6"/>
    <pageSetUpPr fitToPage="1"/>
  </sheetPr>
  <dimension ref="A1:M16"/>
  <sheetViews>
    <sheetView showGridLines="0" zoomScale="85" zoomScaleNormal="85" workbookViewId="0">
      <pane xSplit="2" topLeftCell="C1" activePane="topRight" state="frozen"/>
      <selection pane="topRight" activeCell="L9" sqref="L9"/>
    </sheetView>
  </sheetViews>
  <sheetFormatPr defaultColWidth="10.28515625" defaultRowHeight="14.25" outlineLevelCol="1"/>
  <cols>
    <col min="1" max="1" width="37.42578125" style="5" customWidth="1"/>
    <col min="2" max="2" width="35.7109375" style="131" customWidth="1" outlineLevel="1"/>
    <col min="3" max="8" width="12.140625" style="131" customWidth="1"/>
    <col min="9" max="16384" width="10.28515625" style="5"/>
  </cols>
  <sheetData>
    <row r="1" spans="1:13">
      <c r="A1" s="1" t="s">
        <v>0</v>
      </c>
      <c r="B1" s="1" t="s">
        <v>1</v>
      </c>
      <c r="C1" s="145"/>
      <c r="D1" s="145"/>
      <c r="E1" s="145"/>
      <c r="F1" s="145"/>
      <c r="G1" s="145"/>
      <c r="H1" s="145"/>
    </row>
    <row r="3" spans="1:13">
      <c r="A3" s="63" t="s">
        <v>433</v>
      </c>
      <c r="B3" s="63" t="s">
        <v>434</v>
      </c>
      <c r="C3" s="157"/>
      <c r="D3" s="157"/>
      <c r="E3" s="157"/>
      <c r="F3" s="157"/>
      <c r="G3" s="157"/>
      <c r="H3" s="157"/>
    </row>
    <row r="4" spans="1:13" ht="27" customHeight="1">
      <c r="A4" s="104" t="s">
        <v>435</v>
      </c>
      <c r="B4" s="104" t="s">
        <v>436</v>
      </c>
      <c r="C4" s="14" t="s">
        <v>7</v>
      </c>
      <c r="D4" s="14" t="s">
        <v>8</v>
      </c>
      <c r="E4" s="14" t="s">
        <v>9</v>
      </c>
      <c r="F4" s="14" t="s">
        <v>10</v>
      </c>
      <c r="G4" s="14" t="s">
        <v>11</v>
      </c>
      <c r="H4" s="14" t="s">
        <v>12</v>
      </c>
    </row>
    <row r="5" spans="1:13">
      <c r="A5" s="368" t="s">
        <v>437</v>
      </c>
      <c r="B5" s="171" t="s">
        <v>438</v>
      </c>
      <c r="C5" s="369">
        <v>3277</v>
      </c>
      <c r="D5" s="85">
        <v>1571.7990000000002</v>
      </c>
      <c r="E5" s="85">
        <v>1618.7</v>
      </c>
      <c r="F5" s="85">
        <v>1633.4329999999998</v>
      </c>
      <c r="G5" s="85">
        <v>1605.5</v>
      </c>
      <c r="H5" s="85">
        <v>1482.0450000000001</v>
      </c>
    </row>
    <row r="6" spans="1:13">
      <c r="A6" s="368" t="s">
        <v>439</v>
      </c>
      <c r="B6" s="370" t="s">
        <v>440</v>
      </c>
      <c r="C6" s="371">
        <v>4485</v>
      </c>
      <c r="D6" s="84">
        <v>3404.8829999999998</v>
      </c>
      <c r="E6" s="84">
        <v>3590.5</v>
      </c>
      <c r="F6" s="84">
        <v>3692.2240000000006</v>
      </c>
      <c r="G6" s="84">
        <v>3721</v>
      </c>
      <c r="H6" s="84">
        <v>4062.2270000000003</v>
      </c>
    </row>
    <row r="7" spans="1:13" s="4" customFormat="1">
      <c r="A7" s="156" t="s">
        <v>441</v>
      </c>
      <c r="B7" s="182" t="s">
        <v>442</v>
      </c>
      <c r="C7" s="372">
        <f t="shared" ref="C7:H7" si="0">+C5+C6</f>
        <v>7762</v>
      </c>
      <c r="D7" s="123">
        <f t="shared" si="0"/>
        <v>4976.6819999999998</v>
      </c>
      <c r="E7" s="123">
        <f t="shared" si="0"/>
        <v>5209.2</v>
      </c>
      <c r="F7" s="123">
        <f t="shared" si="0"/>
        <v>5325.6570000000002</v>
      </c>
      <c r="G7" s="123">
        <f t="shared" si="0"/>
        <v>5326.5</v>
      </c>
      <c r="H7" s="123">
        <f t="shared" si="0"/>
        <v>5544.2720000000008</v>
      </c>
    </row>
    <row r="8" spans="1:13">
      <c r="A8" s="368"/>
      <c r="B8" s="368"/>
      <c r="C8" s="373"/>
      <c r="D8" s="373"/>
      <c r="E8" s="373"/>
      <c r="F8" s="373"/>
      <c r="G8" s="373"/>
      <c r="H8" s="85"/>
    </row>
    <row r="9" spans="1:13">
      <c r="A9" s="63" t="s">
        <v>443</v>
      </c>
      <c r="B9" s="63" t="s">
        <v>444</v>
      </c>
      <c r="C9" s="374"/>
      <c r="D9" s="374"/>
      <c r="E9" s="374"/>
      <c r="F9" s="374"/>
      <c r="G9" s="374"/>
      <c r="H9" s="63"/>
    </row>
    <row r="10" spans="1:13" ht="27" customHeight="1">
      <c r="A10" s="104" t="s">
        <v>445</v>
      </c>
      <c r="B10" s="104" t="s">
        <v>440</v>
      </c>
      <c r="C10" s="14" t="s">
        <v>7</v>
      </c>
      <c r="D10" s="14" t="s">
        <v>8</v>
      </c>
      <c r="E10" s="14" t="s">
        <v>9</v>
      </c>
      <c r="F10" s="14" t="s">
        <v>10</v>
      </c>
      <c r="G10" s="14" t="s">
        <v>11</v>
      </c>
      <c r="H10" s="14" t="s">
        <v>12</v>
      </c>
    </row>
    <row r="11" spans="1:13">
      <c r="A11" s="368" t="s">
        <v>446</v>
      </c>
      <c r="B11" s="171" t="s">
        <v>447</v>
      </c>
      <c r="C11" s="172">
        <v>78</v>
      </c>
      <c r="D11" s="85">
        <v>115</v>
      </c>
      <c r="E11" s="85">
        <v>115</v>
      </c>
      <c r="F11" s="85">
        <v>115</v>
      </c>
      <c r="G11" s="85">
        <v>115</v>
      </c>
      <c r="H11" s="85">
        <v>116</v>
      </c>
      <c r="I11" s="220"/>
      <c r="J11" s="108"/>
      <c r="K11" s="308"/>
      <c r="L11" s="85"/>
      <c r="M11" s="90"/>
    </row>
    <row r="12" spans="1:13">
      <c r="A12" s="368" t="s">
        <v>448</v>
      </c>
      <c r="B12" s="370" t="s">
        <v>449</v>
      </c>
      <c r="C12" s="178">
        <v>523</v>
      </c>
      <c r="D12" s="84">
        <v>273</v>
      </c>
      <c r="E12" s="84">
        <v>275</v>
      </c>
      <c r="F12" s="84">
        <v>275</v>
      </c>
      <c r="G12" s="84">
        <v>275</v>
      </c>
      <c r="H12" s="84">
        <v>281</v>
      </c>
      <c r="I12" s="220"/>
      <c r="J12" s="108"/>
      <c r="K12" s="308"/>
      <c r="L12" s="85"/>
      <c r="M12" s="90"/>
    </row>
    <row r="13" spans="1:13" s="234" customFormat="1">
      <c r="A13" s="156" t="s">
        <v>441</v>
      </c>
      <c r="B13" s="182" t="s">
        <v>450</v>
      </c>
      <c r="C13" s="372">
        <f t="shared" ref="C13:H13" si="1">+C11+C12</f>
        <v>601</v>
      </c>
      <c r="D13" s="123">
        <f t="shared" si="1"/>
        <v>388</v>
      </c>
      <c r="E13" s="123">
        <f t="shared" si="1"/>
        <v>390</v>
      </c>
      <c r="F13" s="123">
        <f t="shared" si="1"/>
        <v>390</v>
      </c>
      <c r="G13" s="123">
        <f t="shared" si="1"/>
        <v>390</v>
      </c>
      <c r="H13" s="123">
        <f t="shared" si="1"/>
        <v>397</v>
      </c>
      <c r="I13" s="375"/>
      <c r="J13" s="376"/>
      <c r="K13" s="377"/>
      <c r="L13" s="123"/>
      <c r="M13" s="125"/>
    </row>
    <row r="14" spans="1:13">
      <c r="A14" s="378"/>
      <c r="B14" s="379"/>
      <c r="C14" s="379"/>
      <c r="D14" s="379"/>
      <c r="E14" s="379"/>
      <c r="F14" s="379"/>
      <c r="G14" s="379"/>
      <c r="H14" s="379"/>
    </row>
    <row r="15" spans="1:13">
      <c r="A15" s="380" t="s">
        <v>451</v>
      </c>
      <c r="B15" s="379"/>
      <c r="C15" s="379"/>
      <c r="D15" s="379"/>
      <c r="E15" s="379"/>
      <c r="F15" s="379"/>
      <c r="G15" s="379"/>
      <c r="H15" s="379"/>
    </row>
    <row r="16" spans="1:13">
      <c r="A16" s="380" t="s">
        <v>452</v>
      </c>
      <c r="B16" s="379"/>
      <c r="C16" s="379"/>
      <c r="D16" s="379"/>
      <c r="E16" s="379"/>
      <c r="F16" s="379"/>
      <c r="G16" s="379"/>
      <c r="H16" s="379"/>
    </row>
  </sheetData>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89" orientation="landscape" r:id="rId1"/>
</worksheet>
</file>

<file path=xl/worksheets/sheet2.xml><?xml version="1.0" encoding="utf-8"?>
<worksheet xmlns="http://schemas.openxmlformats.org/spreadsheetml/2006/main" xmlns:r="http://schemas.openxmlformats.org/officeDocument/2006/relationships">
  <sheetPr codeName="Arkusz2">
    <tabColor theme="6"/>
    <pageSetUpPr fitToPage="1"/>
  </sheetPr>
  <dimension ref="A1:O58"/>
  <sheetViews>
    <sheetView showGridLines="0" zoomScale="85" zoomScaleNormal="85" workbookViewId="0">
      <pane xSplit="2" topLeftCell="C1" activePane="topRight" state="frozen"/>
      <selection pane="topRight" activeCell="A7" sqref="A7"/>
    </sheetView>
  </sheetViews>
  <sheetFormatPr defaultColWidth="10.28515625" defaultRowHeight="14.25" outlineLevelCol="1"/>
  <cols>
    <col min="1" max="1" width="49.7109375" style="5" customWidth="1"/>
    <col min="2" max="2" width="40.28515625" style="6" customWidth="1" outlineLevel="1"/>
    <col min="3" max="8" width="13.42578125" style="6" customWidth="1"/>
    <col min="9" max="9" width="2.42578125" style="5" customWidth="1"/>
    <col min="10" max="10" width="13.42578125" style="5" customWidth="1"/>
    <col min="11" max="11" width="12.140625" style="5" customWidth="1"/>
    <col min="12" max="12" width="2.42578125" style="5" customWidth="1"/>
    <col min="13" max="13" width="13.42578125" style="5" customWidth="1"/>
    <col min="14" max="14" width="12.140625" style="5" customWidth="1"/>
    <col min="15" max="15" width="12.85546875" style="5" customWidth="1"/>
    <col min="16" max="16384" width="10.28515625" style="5"/>
  </cols>
  <sheetData>
    <row r="1" spans="1:14" s="4" customFormat="1">
      <c r="A1" s="1" t="s">
        <v>0</v>
      </c>
      <c r="B1" s="1" t="s">
        <v>1</v>
      </c>
      <c r="C1" s="2"/>
      <c r="D1" s="2"/>
      <c r="E1" s="3"/>
      <c r="F1" s="3"/>
      <c r="G1" s="3"/>
      <c r="H1" s="3"/>
    </row>
    <row r="2" spans="1:14">
      <c r="C2" s="7"/>
      <c r="D2" s="7"/>
      <c r="E2" s="7"/>
      <c r="F2" s="7"/>
      <c r="G2" s="7"/>
      <c r="H2" s="7"/>
      <c r="J2" s="8"/>
      <c r="K2" s="9"/>
    </row>
    <row r="3" spans="1:14" ht="15">
      <c r="A3" s="10" t="s">
        <v>2</v>
      </c>
      <c r="B3" s="11" t="s">
        <v>3</v>
      </c>
      <c r="C3" s="12"/>
      <c r="D3" s="12"/>
      <c r="E3" s="12"/>
      <c r="F3" s="12"/>
      <c r="G3" s="12"/>
      <c r="H3" s="12"/>
      <c r="J3" s="414" t="s">
        <v>4</v>
      </c>
      <c r="K3" s="414"/>
    </row>
    <row r="4" spans="1:14" ht="27" customHeight="1">
      <c r="A4" s="13" t="s">
        <v>5</v>
      </c>
      <c r="B4" s="13" t="s">
        <v>6</v>
      </c>
      <c r="C4" s="14" t="s">
        <v>7</v>
      </c>
      <c r="D4" s="14" t="s">
        <v>8</v>
      </c>
      <c r="E4" s="14" t="s">
        <v>9</v>
      </c>
      <c r="F4" s="14" t="s">
        <v>10</v>
      </c>
      <c r="G4" s="14" t="s">
        <v>11</v>
      </c>
      <c r="H4" s="14" t="s">
        <v>12</v>
      </c>
      <c r="I4" s="15"/>
      <c r="J4" s="415" t="s">
        <v>13</v>
      </c>
      <c r="K4" s="416"/>
    </row>
    <row r="5" spans="1:14">
      <c r="A5" s="16"/>
      <c r="B5" s="17"/>
      <c r="C5" s="18"/>
      <c r="D5" s="18"/>
      <c r="E5" s="18"/>
      <c r="F5" s="18"/>
      <c r="G5" s="18"/>
      <c r="H5" s="18"/>
      <c r="J5" s="19"/>
      <c r="K5" s="19"/>
    </row>
    <row r="6" spans="1:14">
      <c r="A6" s="20" t="s">
        <v>14</v>
      </c>
      <c r="B6" s="21" t="s">
        <v>15</v>
      </c>
      <c r="C6" s="22">
        <v>901581</v>
      </c>
      <c r="D6" s="22">
        <v>402617</v>
      </c>
      <c r="E6" s="22">
        <v>1795097</v>
      </c>
      <c r="F6" s="22">
        <v>1340613</v>
      </c>
      <c r="G6" s="22">
        <v>864176</v>
      </c>
      <c r="H6" s="22">
        <v>425840</v>
      </c>
      <c r="I6" s="23"/>
      <c r="J6" s="22">
        <f>+C6-G6</f>
        <v>37405</v>
      </c>
      <c r="K6" s="9">
        <f>IF(ISERROR(J6/G6),0,J6/G6)</f>
        <v>4.3284006961544871E-2</v>
      </c>
      <c r="N6" s="7"/>
    </row>
    <row r="7" spans="1:14">
      <c r="A7" s="20" t="s">
        <v>16</v>
      </c>
      <c r="B7" s="21" t="s">
        <v>17</v>
      </c>
      <c r="C7" s="24">
        <v>-310860</v>
      </c>
      <c r="D7" s="24">
        <v>-148931</v>
      </c>
      <c r="E7" s="24">
        <v>-676813</v>
      </c>
      <c r="F7" s="24">
        <v>-497726</v>
      </c>
      <c r="G7" s="24">
        <v>-317351</v>
      </c>
      <c r="H7" s="24">
        <v>-155260</v>
      </c>
      <c r="I7" s="23"/>
      <c r="J7" s="24">
        <f>+C7-G7</f>
        <v>6491</v>
      </c>
      <c r="K7" s="25">
        <f>IF(ISERROR(J7/G7),0,J7/G7)</f>
        <v>-2.0453693229263496E-2</v>
      </c>
      <c r="N7" s="7"/>
    </row>
    <row r="8" spans="1:14" s="31" customFormat="1">
      <c r="A8" s="26" t="s">
        <v>18</v>
      </c>
      <c r="B8" s="27" t="s">
        <v>19</v>
      </c>
      <c r="C8" s="28">
        <v>590721</v>
      </c>
      <c r="D8" s="28">
        <v>253686</v>
      </c>
      <c r="E8" s="28">
        <v>1118284</v>
      </c>
      <c r="F8" s="28">
        <v>842887</v>
      </c>
      <c r="G8" s="28">
        <v>546825</v>
      </c>
      <c r="H8" s="28">
        <v>270580</v>
      </c>
      <c r="I8" s="29"/>
      <c r="J8" s="28">
        <f>+C8-G8</f>
        <v>43896</v>
      </c>
      <c r="K8" s="30">
        <f>IF(ISERROR(J8/G8),0,J8/G8)</f>
        <v>8.027431079412975E-2</v>
      </c>
      <c r="M8" s="5"/>
      <c r="N8" s="7"/>
    </row>
    <row r="9" spans="1:14">
      <c r="A9" s="20"/>
      <c r="B9" s="21"/>
      <c r="C9" s="22"/>
      <c r="D9" s="22"/>
      <c r="E9" s="22"/>
      <c r="F9" s="22"/>
      <c r="G9" s="22"/>
      <c r="H9" s="22"/>
      <c r="I9" s="23"/>
      <c r="J9" s="22"/>
      <c r="K9" s="9"/>
      <c r="N9" s="7"/>
    </row>
    <row r="10" spans="1:14">
      <c r="A10" s="20" t="s">
        <v>20</v>
      </c>
      <c r="B10" s="21" t="s">
        <v>21</v>
      </c>
      <c r="C10" s="22">
        <v>209877</v>
      </c>
      <c r="D10" s="22">
        <v>82267</v>
      </c>
      <c r="E10" s="22">
        <v>357243</v>
      </c>
      <c r="F10" s="22">
        <v>269357</v>
      </c>
      <c r="G10" s="22">
        <v>176588</v>
      </c>
      <c r="H10" s="22">
        <v>84293</v>
      </c>
      <c r="I10" s="23"/>
      <c r="J10" s="22">
        <f>+C10-G10</f>
        <v>33289</v>
      </c>
      <c r="K10" s="9">
        <f>IF(ISERROR(J10/G10),0,J10/G10)</f>
        <v>0.18851224318753257</v>
      </c>
      <c r="N10" s="7"/>
    </row>
    <row r="11" spans="1:14">
      <c r="A11" s="20" t="s">
        <v>22</v>
      </c>
      <c r="B11" s="21" t="s">
        <v>23</v>
      </c>
      <c r="C11" s="24">
        <v>-27268</v>
      </c>
      <c r="D11" s="24">
        <v>-10405</v>
      </c>
      <c r="E11" s="24">
        <v>-46744</v>
      </c>
      <c r="F11" s="24">
        <v>-35200</v>
      </c>
      <c r="G11" s="24">
        <v>-22799</v>
      </c>
      <c r="H11" s="24">
        <v>-11741</v>
      </c>
      <c r="I11" s="23"/>
      <c r="J11" s="24">
        <f>+C11-G11</f>
        <v>-4469</v>
      </c>
      <c r="K11" s="25">
        <f>IF(ISERROR(J11/G11),0,J11/G11)</f>
        <v>0.19601736918285889</v>
      </c>
      <c r="N11" s="7"/>
    </row>
    <row r="12" spans="1:14" s="31" customFormat="1">
      <c r="A12" s="26" t="s">
        <v>24</v>
      </c>
      <c r="B12" s="27" t="s">
        <v>25</v>
      </c>
      <c r="C12" s="28">
        <v>182609</v>
      </c>
      <c r="D12" s="28">
        <v>71862</v>
      </c>
      <c r="E12" s="28">
        <v>310499</v>
      </c>
      <c r="F12" s="28">
        <v>234157</v>
      </c>
      <c r="G12" s="28">
        <v>153789</v>
      </c>
      <c r="H12" s="28">
        <v>72552</v>
      </c>
      <c r="I12" s="29"/>
      <c r="J12" s="28">
        <f>+C12-G12</f>
        <v>28820</v>
      </c>
      <c r="K12" s="30">
        <f>IF(ISERROR(J12/G12),0,J12/G12)</f>
        <v>0.18739961895844306</v>
      </c>
      <c r="M12" s="5"/>
      <c r="N12" s="7"/>
    </row>
    <row r="13" spans="1:14">
      <c r="A13" s="20"/>
      <c r="B13" s="21"/>
      <c r="C13" s="22"/>
      <c r="D13" s="22"/>
      <c r="E13" s="22"/>
      <c r="F13" s="22"/>
      <c r="G13" s="22"/>
      <c r="H13" s="22"/>
      <c r="I13" s="23"/>
      <c r="J13" s="22"/>
      <c r="K13" s="9"/>
      <c r="N13" s="7"/>
    </row>
    <row r="14" spans="1:14">
      <c r="A14" s="20" t="s">
        <v>26</v>
      </c>
      <c r="B14" s="21" t="s">
        <v>27</v>
      </c>
      <c r="C14" s="22">
        <v>5230</v>
      </c>
      <c r="D14" s="22">
        <v>0</v>
      </c>
      <c r="E14" s="22">
        <v>3303</v>
      </c>
      <c r="F14" s="22">
        <v>3302</v>
      </c>
      <c r="G14" s="22">
        <v>3302</v>
      </c>
      <c r="H14" s="22">
        <v>0</v>
      </c>
      <c r="I14" s="23"/>
      <c r="J14" s="22">
        <f t="shared" ref="J14:J29" si="0">+C14-G14</f>
        <v>1928</v>
      </c>
      <c r="K14" s="9">
        <f t="shared" ref="K14:K29" si="1">IF(ISERROR(J14/G14),0,J14/G14)</f>
        <v>0.58388855239248938</v>
      </c>
      <c r="N14" s="7"/>
    </row>
    <row r="15" spans="1:14">
      <c r="A15" s="20" t="s">
        <v>28</v>
      </c>
      <c r="B15" s="21" t="s">
        <v>29</v>
      </c>
      <c r="C15" s="22">
        <v>67864</v>
      </c>
      <c r="D15" s="22">
        <v>20055</v>
      </c>
      <c r="E15" s="22">
        <v>63723</v>
      </c>
      <c r="F15" s="22">
        <v>43391</v>
      </c>
      <c r="G15" s="22">
        <v>24874</v>
      </c>
      <c r="H15" s="22">
        <v>13721</v>
      </c>
      <c r="I15" s="23"/>
      <c r="J15" s="22">
        <f t="shared" si="0"/>
        <v>42990</v>
      </c>
      <c r="K15" s="9">
        <f t="shared" si="1"/>
        <v>1.7283106858567179</v>
      </c>
      <c r="N15" s="7"/>
    </row>
    <row r="16" spans="1:14">
      <c r="A16" s="20" t="s">
        <v>30</v>
      </c>
      <c r="B16" s="21" t="s">
        <v>31</v>
      </c>
      <c r="C16" s="22">
        <v>35200</v>
      </c>
      <c r="D16" s="22">
        <v>23033</v>
      </c>
      <c r="E16" s="22">
        <v>24465</v>
      </c>
      <c r="F16" s="22">
        <v>5389</v>
      </c>
      <c r="G16" s="22">
        <v>5476</v>
      </c>
      <c r="H16" s="22">
        <v>3169</v>
      </c>
      <c r="I16" s="23"/>
      <c r="J16" s="22">
        <f t="shared" si="0"/>
        <v>29724</v>
      </c>
      <c r="K16" s="9">
        <f t="shared" si="1"/>
        <v>5.4280496712929143</v>
      </c>
      <c r="N16" s="7"/>
    </row>
    <row r="17" spans="1:14">
      <c r="A17" s="20" t="s">
        <v>32</v>
      </c>
      <c r="B17" s="21" t="s">
        <v>33</v>
      </c>
      <c r="C17" s="22">
        <v>0</v>
      </c>
      <c r="D17" s="22">
        <v>0</v>
      </c>
      <c r="E17" s="22">
        <v>-156</v>
      </c>
      <c r="F17" s="22">
        <v>-156</v>
      </c>
      <c r="G17" s="22">
        <v>-156</v>
      </c>
      <c r="H17" s="22">
        <v>-135</v>
      </c>
      <c r="I17" s="23"/>
      <c r="J17" s="22">
        <f t="shared" si="0"/>
        <v>156</v>
      </c>
      <c r="K17" s="9">
        <f t="shared" si="1"/>
        <v>-1</v>
      </c>
      <c r="L17" s="32"/>
      <c r="N17" s="7"/>
    </row>
    <row r="18" spans="1:14">
      <c r="A18" s="20" t="s">
        <v>34</v>
      </c>
      <c r="B18" s="21" t="s">
        <v>35</v>
      </c>
      <c r="C18" s="22">
        <v>16858</v>
      </c>
      <c r="D18" s="22">
        <v>6357</v>
      </c>
      <c r="E18" s="22">
        <v>37937</v>
      </c>
      <c r="F18" s="22">
        <v>28169</v>
      </c>
      <c r="G18" s="22">
        <v>16390</v>
      </c>
      <c r="H18" s="22">
        <v>5632</v>
      </c>
      <c r="I18" s="23"/>
      <c r="J18" s="22">
        <f t="shared" si="0"/>
        <v>468</v>
      </c>
      <c r="K18" s="9">
        <f t="shared" si="1"/>
        <v>2.8553996339231238E-2</v>
      </c>
      <c r="N18" s="7"/>
    </row>
    <row r="19" spans="1:14" ht="25.5">
      <c r="A19" s="20" t="s">
        <v>36</v>
      </c>
      <c r="B19" s="21" t="s">
        <v>37</v>
      </c>
      <c r="C19" s="22">
        <v>-133896</v>
      </c>
      <c r="D19" s="22">
        <v>-54759</v>
      </c>
      <c r="E19" s="22">
        <v>-310966</v>
      </c>
      <c r="F19" s="22">
        <v>-155383</v>
      </c>
      <c r="G19" s="22">
        <v>-111153</v>
      </c>
      <c r="H19" s="22">
        <v>-57776</v>
      </c>
      <c r="I19" s="23"/>
      <c r="J19" s="22">
        <f t="shared" si="0"/>
        <v>-22743</v>
      </c>
      <c r="K19" s="9">
        <f t="shared" si="1"/>
        <v>0.20460986208199508</v>
      </c>
      <c r="N19" s="7"/>
    </row>
    <row r="20" spans="1:14">
      <c r="A20" s="20" t="s">
        <v>38</v>
      </c>
      <c r="B20" s="21" t="s">
        <v>39</v>
      </c>
      <c r="C20" s="22">
        <v>-632773</v>
      </c>
      <c r="D20" s="22">
        <v>-259802</v>
      </c>
      <c r="E20" s="22">
        <v>-930525</v>
      </c>
      <c r="F20" s="22">
        <v>-680714</v>
      </c>
      <c r="G20" s="22">
        <v>-444867</v>
      </c>
      <c r="H20" s="22">
        <v>-224009</v>
      </c>
      <c r="I20" s="23"/>
      <c r="J20" s="22">
        <f t="shared" si="0"/>
        <v>-187906</v>
      </c>
      <c r="K20" s="9">
        <f t="shared" si="1"/>
        <v>0.42238691563995528</v>
      </c>
      <c r="N20" s="7"/>
    </row>
    <row r="21" spans="1:14">
      <c r="A21" s="20" t="s">
        <v>40</v>
      </c>
      <c r="B21" s="21" t="s">
        <v>41</v>
      </c>
      <c r="C21" s="22">
        <v>-63057</v>
      </c>
      <c r="D21" s="22">
        <v>-27317</v>
      </c>
      <c r="E21" s="22">
        <v>-100995</v>
      </c>
      <c r="F21" s="22">
        <v>-74204</v>
      </c>
      <c r="G21" s="22">
        <v>-49835</v>
      </c>
      <c r="H21" s="22">
        <v>-24608</v>
      </c>
      <c r="I21" s="23"/>
      <c r="J21" s="22">
        <f t="shared" si="0"/>
        <v>-13222</v>
      </c>
      <c r="K21" s="9">
        <f t="shared" si="1"/>
        <v>0.26531554128624463</v>
      </c>
      <c r="N21" s="7"/>
    </row>
    <row r="22" spans="1:14">
      <c r="A22" s="20" t="s">
        <v>42</v>
      </c>
      <c r="B22" s="21" t="s">
        <v>43</v>
      </c>
      <c r="C22" s="33">
        <v>-43227</v>
      </c>
      <c r="D22" s="33">
        <v>-11526</v>
      </c>
      <c r="E22" s="33">
        <v>-37393</v>
      </c>
      <c r="F22" s="33">
        <v>-22103</v>
      </c>
      <c r="G22" s="33">
        <v>-10822</v>
      </c>
      <c r="H22" s="33">
        <v>-5316</v>
      </c>
      <c r="I22" s="23"/>
      <c r="J22" s="33">
        <f t="shared" si="0"/>
        <v>-32405</v>
      </c>
      <c r="K22" s="34">
        <f t="shared" si="1"/>
        <v>2.9943633339493623</v>
      </c>
      <c r="N22" s="35"/>
    </row>
    <row r="23" spans="1:14" s="31" customFormat="1">
      <c r="A23" s="26" t="s">
        <v>44</v>
      </c>
      <c r="B23" s="27" t="s">
        <v>45</v>
      </c>
      <c r="C23" s="28">
        <v>25529</v>
      </c>
      <c r="D23" s="28">
        <v>21589</v>
      </c>
      <c r="E23" s="28">
        <v>178176</v>
      </c>
      <c r="F23" s="28">
        <v>224735</v>
      </c>
      <c r="G23" s="28">
        <v>133823</v>
      </c>
      <c r="H23" s="28">
        <v>53810</v>
      </c>
      <c r="I23" s="29"/>
      <c r="J23" s="28">
        <f t="shared" si="0"/>
        <v>-108294</v>
      </c>
      <c r="K23" s="30">
        <f t="shared" si="1"/>
        <v>-0.80923309147157063</v>
      </c>
      <c r="M23" s="5"/>
      <c r="N23" s="7"/>
    </row>
    <row r="24" spans="1:14">
      <c r="A24" s="20" t="s">
        <v>46</v>
      </c>
      <c r="B24" s="21" t="s">
        <v>47</v>
      </c>
      <c r="C24" s="33">
        <v>0</v>
      </c>
      <c r="D24" s="33">
        <v>0</v>
      </c>
      <c r="E24" s="33">
        <v>0</v>
      </c>
      <c r="F24" s="33">
        <v>0</v>
      </c>
      <c r="G24" s="33">
        <v>2096</v>
      </c>
      <c r="H24" s="33">
        <v>1254</v>
      </c>
      <c r="I24" s="23"/>
      <c r="J24" s="33">
        <f t="shared" si="0"/>
        <v>-2096</v>
      </c>
      <c r="K24" s="34">
        <f t="shared" si="1"/>
        <v>-1</v>
      </c>
      <c r="N24" s="7"/>
    </row>
    <row r="25" spans="1:14" s="31" customFormat="1">
      <c r="A25" s="26" t="s">
        <v>48</v>
      </c>
      <c r="B25" s="27" t="s">
        <v>49</v>
      </c>
      <c r="C25" s="28">
        <v>25529</v>
      </c>
      <c r="D25" s="28">
        <v>21589</v>
      </c>
      <c r="E25" s="28">
        <v>178176</v>
      </c>
      <c r="F25" s="28">
        <v>224735</v>
      </c>
      <c r="G25" s="28">
        <v>135919</v>
      </c>
      <c r="H25" s="28">
        <v>55064</v>
      </c>
      <c r="I25" s="29"/>
      <c r="J25" s="28">
        <f t="shared" si="0"/>
        <v>-110390</v>
      </c>
      <c r="K25" s="30">
        <f t="shared" si="1"/>
        <v>-0.812174898285008</v>
      </c>
      <c r="M25" s="5"/>
      <c r="N25" s="7"/>
    </row>
    <row r="26" spans="1:14" ht="15" thickBot="1">
      <c r="A26" s="20" t="s">
        <v>50</v>
      </c>
      <c r="B26" s="21" t="s">
        <v>51</v>
      </c>
      <c r="C26" s="36">
        <v>-7726</v>
      </c>
      <c r="D26" s="36">
        <v>-7073</v>
      </c>
      <c r="E26" s="36">
        <v>-40145</v>
      </c>
      <c r="F26" s="36">
        <v>-47471</v>
      </c>
      <c r="G26" s="36">
        <v>-27421</v>
      </c>
      <c r="H26" s="36">
        <v>-10426</v>
      </c>
      <c r="I26" s="23"/>
      <c r="J26" s="36">
        <f t="shared" si="0"/>
        <v>19695</v>
      </c>
      <c r="K26" s="37">
        <f t="shared" si="1"/>
        <v>-0.71824514058568245</v>
      </c>
      <c r="N26" s="7"/>
    </row>
    <row r="27" spans="1:14" s="31" customFormat="1" ht="15" thickTop="1">
      <c r="A27" s="26" t="s">
        <v>52</v>
      </c>
      <c r="B27" s="38" t="s">
        <v>53</v>
      </c>
      <c r="C27" s="39">
        <v>17803</v>
      </c>
      <c r="D27" s="39">
        <v>14516</v>
      </c>
      <c r="E27" s="39">
        <v>138031</v>
      </c>
      <c r="F27" s="39">
        <v>177264</v>
      </c>
      <c r="G27" s="39">
        <v>108498</v>
      </c>
      <c r="H27" s="39">
        <v>44638</v>
      </c>
      <c r="I27" s="40"/>
      <c r="J27" s="39">
        <f t="shared" si="0"/>
        <v>-90695</v>
      </c>
      <c r="K27" s="41">
        <f t="shared" si="1"/>
        <v>-0.83591402606499654</v>
      </c>
      <c r="M27" s="5"/>
      <c r="N27" s="7"/>
    </row>
    <row r="28" spans="1:14">
      <c r="A28" s="42" t="s">
        <v>54</v>
      </c>
      <c r="B28" s="21" t="s">
        <v>55</v>
      </c>
      <c r="C28" s="22">
        <v>17803</v>
      </c>
      <c r="D28" s="22">
        <v>14516</v>
      </c>
      <c r="E28" s="22">
        <v>138031</v>
      </c>
      <c r="F28" s="22">
        <v>177264</v>
      </c>
      <c r="G28" s="22">
        <v>108498</v>
      </c>
      <c r="H28" s="22">
        <v>44638</v>
      </c>
      <c r="I28" s="23"/>
      <c r="J28" s="22">
        <f t="shared" si="0"/>
        <v>-90695</v>
      </c>
      <c r="K28" s="9">
        <f t="shared" si="1"/>
        <v>-0.83591402606499654</v>
      </c>
      <c r="N28" s="7"/>
    </row>
    <row r="29" spans="1:14" s="31" customFormat="1" ht="28.5" customHeight="1">
      <c r="A29" s="26" t="s">
        <v>56</v>
      </c>
      <c r="B29" s="27" t="s">
        <v>57</v>
      </c>
      <c r="C29" s="43">
        <v>0.27</v>
      </c>
      <c r="D29" s="43">
        <v>0.26</v>
      </c>
      <c r="E29" s="43">
        <v>2.56</v>
      </c>
      <c r="F29" s="43">
        <v>3.35</v>
      </c>
      <c r="G29" s="43">
        <v>2.11</v>
      </c>
      <c r="H29" s="43">
        <v>0.87</v>
      </c>
      <c r="I29" s="43"/>
      <c r="J29" s="44">
        <f t="shared" si="0"/>
        <v>-1.8399999999999999</v>
      </c>
      <c r="K29" s="30">
        <f t="shared" si="1"/>
        <v>-0.87203791469194314</v>
      </c>
      <c r="M29" s="43"/>
      <c r="N29" s="35"/>
    </row>
    <row r="30" spans="1:14" s="48" customFormat="1">
      <c r="A30" s="45"/>
      <c r="B30" s="46"/>
      <c r="C30" s="47">
        <f>+C8+C12+C14+C15+C16+C17+C18+C22</f>
        <v>855255</v>
      </c>
      <c r="D30" s="47">
        <f>+D8+D12+D14+D15+D16+D17+D18+D22</f>
        <v>363467</v>
      </c>
      <c r="E30" s="47">
        <f t="shared" ref="E30:H30" si="2">+E8+E12+E14+E15+E16+E17+E18+E22</f>
        <v>1520662</v>
      </c>
      <c r="F30" s="47">
        <f t="shared" si="2"/>
        <v>1135036</v>
      </c>
      <c r="G30" s="47">
        <f t="shared" si="2"/>
        <v>739678</v>
      </c>
      <c r="H30" s="47">
        <f t="shared" si="2"/>
        <v>360203</v>
      </c>
      <c r="N30" s="49"/>
    </row>
    <row r="31" spans="1:14" s="48" customFormat="1">
      <c r="C31" s="50">
        <f>+C12/C30</f>
        <v>0.2135140981344745</v>
      </c>
      <c r="D31" s="50">
        <f>+D12/D30</f>
        <v>0.19771258463629435</v>
      </c>
      <c r="E31" s="50">
        <f t="shared" ref="E31:H31" si="3">+E12/E30</f>
        <v>0.20418672920083489</v>
      </c>
      <c r="F31" s="50">
        <f t="shared" si="3"/>
        <v>0.20629918346202236</v>
      </c>
      <c r="G31" s="50">
        <f t="shared" si="3"/>
        <v>0.20791344341727075</v>
      </c>
      <c r="H31" s="50">
        <f t="shared" si="3"/>
        <v>0.20141975497150219</v>
      </c>
    </row>
    <row r="32" spans="1:14" ht="15">
      <c r="A32" s="10" t="s">
        <v>58</v>
      </c>
      <c r="B32" s="11" t="s">
        <v>59</v>
      </c>
      <c r="C32" s="51"/>
      <c r="D32" s="51"/>
      <c r="E32" s="51"/>
      <c r="F32" s="51"/>
      <c r="G32" s="51"/>
      <c r="H32" s="51"/>
      <c r="J32" s="414" t="s">
        <v>4</v>
      </c>
      <c r="K32" s="414"/>
      <c r="L32" s="52"/>
      <c r="M32" s="414" t="s">
        <v>60</v>
      </c>
      <c r="N32" s="414"/>
    </row>
    <row r="33" spans="1:15" ht="27" customHeight="1">
      <c r="A33" s="13" t="s">
        <v>5</v>
      </c>
      <c r="B33" s="13" t="s">
        <v>6</v>
      </c>
      <c r="C33" s="14" t="s">
        <v>61</v>
      </c>
      <c r="D33" s="14" t="s">
        <v>62</v>
      </c>
      <c r="E33" s="14" t="s">
        <v>63</v>
      </c>
      <c r="F33" s="14" t="s">
        <v>64</v>
      </c>
      <c r="G33" s="14" t="s">
        <v>65</v>
      </c>
      <c r="H33" s="14" t="s">
        <v>66</v>
      </c>
      <c r="J33" s="415" t="s">
        <v>13</v>
      </c>
      <c r="K33" s="416"/>
      <c r="M33" s="415" t="s">
        <v>67</v>
      </c>
      <c r="N33" s="416"/>
    </row>
    <row r="34" spans="1:15">
      <c r="A34" s="16"/>
      <c r="B34" s="53"/>
      <c r="C34" s="18"/>
      <c r="D34" s="18"/>
      <c r="E34" s="18"/>
      <c r="F34" s="18"/>
      <c r="G34" s="18"/>
      <c r="H34" s="18"/>
      <c r="J34" s="19"/>
      <c r="K34" s="19"/>
      <c r="M34" s="18"/>
      <c r="N34" s="19"/>
    </row>
    <row r="35" spans="1:15">
      <c r="A35" s="20" t="s">
        <v>14</v>
      </c>
      <c r="B35" s="21" t="s">
        <v>15</v>
      </c>
      <c r="C35" s="22">
        <f t="shared" ref="C35:G50" si="4">+C6-D6</f>
        <v>498964</v>
      </c>
      <c r="D35" s="22">
        <f>D6</f>
        <v>402617</v>
      </c>
      <c r="E35" s="22">
        <f t="shared" si="4"/>
        <v>454484</v>
      </c>
      <c r="F35" s="22">
        <f t="shared" si="4"/>
        <v>476437</v>
      </c>
      <c r="G35" s="22">
        <f t="shared" si="4"/>
        <v>438336</v>
      </c>
      <c r="H35" s="22">
        <f>H6</f>
        <v>425840</v>
      </c>
      <c r="I35" s="23"/>
      <c r="J35" s="22">
        <f>+C35-G35</f>
        <v>60628</v>
      </c>
      <c r="K35" s="54">
        <f>IF(ISERROR(J35/G35),0,J35/G35)</f>
        <v>0.13831398744342241</v>
      </c>
      <c r="L35" s="23"/>
      <c r="M35" s="22">
        <f>+C35-D35</f>
        <v>96347</v>
      </c>
      <c r="N35" s="9">
        <f>IF(ISERROR(M35/D35),0,M35/D35)</f>
        <v>0.23930186753167401</v>
      </c>
    </row>
    <row r="36" spans="1:15">
      <c r="A36" s="20" t="s">
        <v>16</v>
      </c>
      <c r="B36" s="21" t="s">
        <v>17</v>
      </c>
      <c r="C36" s="24">
        <f t="shared" si="4"/>
        <v>-161929</v>
      </c>
      <c r="D36" s="24">
        <f>D7</f>
        <v>-148931</v>
      </c>
      <c r="E36" s="24">
        <f t="shared" si="4"/>
        <v>-179087</v>
      </c>
      <c r="F36" s="24">
        <f t="shared" si="4"/>
        <v>-180375</v>
      </c>
      <c r="G36" s="24">
        <f t="shared" si="4"/>
        <v>-162091</v>
      </c>
      <c r="H36" s="24">
        <f>H7</f>
        <v>-155260</v>
      </c>
      <c r="I36" s="23"/>
      <c r="J36" s="24">
        <f>+C36-G36</f>
        <v>162</v>
      </c>
      <c r="K36" s="55">
        <f>IF(ISERROR(J36/G36),0,J36/G36)</f>
        <v>-9.9943858696658044E-4</v>
      </c>
      <c r="L36" s="23"/>
      <c r="M36" s="24">
        <f>+C36-D36</f>
        <v>-12998</v>
      </c>
      <c r="N36" s="25">
        <f>IF(ISERROR(M36/D36),0,M36/D36)</f>
        <v>8.7275315414520813E-2</v>
      </c>
    </row>
    <row r="37" spans="1:15" s="31" customFormat="1">
      <c r="A37" s="26" t="s">
        <v>18</v>
      </c>
      <c r="B37" s="27" t="s">
        <v>19</v>
      </c>
      <c r="C37" s="28">
        <f t="shared" si="4"/>
        <v>337035</v>
      </c>
      <c r="D37" s="28">
        <f>D8</f>
        <v>253686</v>
      </c>
      <c r="E37" s="28">
        <f t="shared" si="4"/>
        <v>275397</v>
      </c>
      <c r="F37" s="28">
        <f t="shared" si="4"/>
        <v>296062</v>
      </c>
      <c r="G37" s="28">
        <f t="shared" si="4"/>
        <v>276245</v>
      </c>
      <c r="H37" s="28">
        <f>H8</f>
        <v>270580</v>
      </c>
      <c r="I37" s="29"/>
      <c r="J37" s="28">
        <f>+C37-G37</f>
        <v>60790</v>
      </c>
      <c r="K37" s="56">
        <f>IF(ISERROR(J37/G37),0,J37/G37)</f>
        <v>0.22005828159785698</v>
      </c>
      <c r="L37" s="29"/>
      <c r="M37" s="28">
        <f>+C37-D37</f>
        <v>83349</v>
      </c>
      <c r="N37" s="30">
        <f>IF(ISERROR(M37/D37),0,M37/D37)</f>
        <v>0.32855183179205788</v>
      </c>
      <c r="O37" s="5"/>
    </row>
    <row r="38" spans="1:15">
      <c r="A38" s="20"/>
      <c r="B38" s="21"/>
      <c r="C38" s="22"/>
      <c r="D38" s="22"/>
      <c r="E38" s="22"/>
      <c r="F38" s="22"/>
      <c r="G38" s="22"/>
      <c r="H38" s="22"/>
      <c r="I38" s="23"/>
      <c r="J38" s="22"/>
      <c r="K38" s="54"/>
      <c r="L38" s="23"/>
      <c r="M38" s="22"/>
      <c r="N38" s="9"/>
    </row>
    <row r="39" spans="1:15">
      <c r="A39" s="20" t="s">
        <v>20</v>
      </c>
      <c r="B39" s="21" t="s">
        <v>21</v>
      </c>
      <c r="C39" s="22">
        <f t="shared" si="4"/>
        <v>127610</v>
      </c>
      <c r="D39" s="22">
        <f>D10</f>
        <v>82267</v>
      </c>
      <c r="E39" s="22">
        <f t="shared" si="4"/>
        <v>87886</v>
      </c>
      <c r="F39" s="22">
        <f t="shared" si="4"/>
        <v>92769</v>
      </c>
      <c r="G39" s="22">
        <f t="shared" si="4"/>
        <v>92295</v>
      </c>
      <c r="H39" s="22">
        <f>H10</f>
        <v>84293</v>
      </c>
      <c r="I39" s="23"/>
      <c r="J39" s="22">
        <f>+C39-G39</f>
        <v>35315</v>
      </c>
      <c r="K39" s="54">
        <f>IF(ISERROR(J39/G39),0,J39/G39)</f>
        <v>0.38263177853621538</v>
      </c>
      <c r="L39" s="23"/>
      <c r="M39" s="22">
        <f>+C39-D39</f>
        <v>45343</v>
      </c>
      <c r="N39" s="9">
        <f>IF(ISERROR(M39/D39),0,M39/D39)</f>
        <v>0.55116875539402188</v>
      </c>
    </row>
    <row r="40" spans="1:15">
      <c r="A40" s="20" t="s">
        <v>22</v>
      </c>
      <c r="B40" s="21" t="s">
        <v>23</v>
      </c>
      <c r="C40" s="24">
        <f t="shared" si="4"/>
        <v>-16863</v>
      </c>
      <c r="D40" s="24">
        <f>D11</f>
        <v>-10405</v>
      </c>
      <c r="E40" s="24">
        <f t="shared" si="4"/>
        <v>-11544</v>
      </c>
      <c r="F40" s="24">
        <f t="shared" si="4"/>
        <v>-12401</v>
      </c>
      <c r="G40" s="24">
        <f t="shared" si="4"/>
        <v>-11058</v>
      </c>
      <c r="H40" s="24">
        <f>H11</f>
        <v>-11741</v>
      </c>
      <c r="I40" s="23"/>
      <c r="J40" s="24">
        <f>+C40-G40</f>
        <v>-5805</v>
      </c>
      <c r="K40" s="55">
        <f>IF(ISERROR(J40/G40),0,J40/G40)</f>
        <v>0.52495930548019532</v>
      </c>
      <c r="L40" s="23"/>
      <c r="M40" s="24">
        <f>+C40-D40</f>
        <v>-6458</v>
      </c>
      <c r="N40" s="25">
        <f>IF(ISERROR(M40/D40),0,M40/D40)</f>
        <v>0.62066314271984624</v>
      </c>
    </row>
    <row r="41" spans="1:15" s="31" customFormat="1">
      <c r="A41" s="26" t="s">
        <v>24</v>
      </c>
      <c r="B41" s="27" t="s">
        <v>25</v>
      </c>
      <c r="C41" s="28">
        <f t="shared" si="4"/>
        <v>110747</v>
      </c>
      <c r="D41" s="28">
        <f>D12</f>
        <v>71862</v>
      </c>
      <c r="E41" s="28">
        <f t="shared" si="4"/>
        <v>76342</v>
      </c>
      <c r="F41" s="28">
        <f t="shared" si="4"/>
        <v>80368</v>
      </c>
      <c r="G41" s="28">
        <f t="shared" si="4"/>
        <v>81237</v>
      </c>
      <c r="H41" s="28">
        <f>H12</f>
        <v>72552</v>
      </c>
      <c r="I41" s="29"/>
      <c r="J41" s="28">
        <f>+C41-G41</f>
        <v>29510</v>
      </c>
      <c r="K41" s="56">
        <f>IF(ISERROR(J41/G41),0,J41/G41)</f>
        <v>0.36325812129940793</v>
      </c>
      <c r="L41" s="29"/>
      <c r="M41" s="28">
        <f>+C41-D41</f>
        <v>38885</v>
      </c>
      <c r="N41" s="30">
        <f>IF(ISERROR(M41/D41),0,M41/D41)</f>
        <v>0.54110656536138713</v>
      </c>
      <c r="O41" s="5"/>
    </row>
    <row r="42" spans="1:15">
      <c r="A42" s="20"/>
      <c r="B42" s="21"/>
      <c r="C42" s="22"/>
      <c r="D42" s="22"/>
      <c r="E42" s="22"/>
      <c r="F42" s="22"/>
      <c r="G42" s="22"/>
      <c r="H42" s="22"/>
      <c r="I42" s="23"/>
      <c r="J42" s="22"/>
      <c r="K42" s="54"/>
      <c r="L42" s="23"/>
      <c r="M42" s="22"/>
      <c r="N42" s="9"/>
    </row>
    <row r="43" spans="1:15">
      <c r="A43" s="20" t="s">
        <v>26</v>
      </c>
      <c r="B43" s="21" t="s">
        <v>27</v>
      </c>
      <c r="C43" s="22">
        <f t="shared" si="4"/>
        <v>5230</v>
      </c>
      <c r="D43" s="22">
        <f t="shared" ref="D43:D58" si="5">D14</f>
        <v>0</v>
      </c>
      <c r="E43" s="22">
        <f t="shared" si="4"/>
        <v>1</v>
      </c>
      <c r="F43" s="22">
        <f t="shared" si="4"/>
        <v>0</v>
      </c>
      <c r="G43" s="22">
        <f t="shared" si="4"/>
        <v>3302</v>
      </c>
      <c r="H43" s="22">
        <f t="shared" ref="H43:H58" si="6">H14</f>
        <v>0</v>
      </c>
      <c r="I43" s="23"/>
      <c r="J43" s="22">
        <f t="shared" ref="J43:J58" si="7">+C43-G43</f>
        <v>1928</v>
      </c>
      <c r="K43" s="54">
        <f t="shared" ref="K43:K58" si="8">IF(ISERROR(J43/G43),0,J43/G43)</f>
        <v>0.58388855239248938</v>
      </c>
      <c r="L43" s="23"/>
      <c r="M43" s="22">
        <f t="shared" ref="M43:M58" si="9">+C43-D43</f>
        <v>5230</v>
      </c>
      <c r="N43" s="9">
        <f t="shared" ref="N43:N58" si="10">IF(ISERROR(M43/D43),0,M43/D43)</f>
        <v>0</v>
      </c>
    </row>
    <row r="44" spans="1:15">
      <c r="A44" s="20" t="s">
        <v>28</v>
      </c>
      <c r="B44" s="21" t="s">
        <v>29</v>
      </c>
      <c r="C44" s="22">
        <f t="shared" si="4"/>
        <v>47809</v>
      </c>
      <c r="D44" s="22">
        <f t="shared" si="5"/>
        <v>20055</v>
      </c>
      <c r="E44" s="22">
        <f t="shared" si="4"/>
        <v>20332</v>
      </c>
      <c r="F44" s="22">
        <f t="shared" si="4"/>
        <v>18517</v>
      </c>
      <c r="G44" s="22">
        <f t="shared" si="4"/>
        <v>11153</v>
      </c>
      <c r="H44" s="22">
        <f t="shared" si="6"/>
        <v>13721</v>
      </c>
      <c r="I44" s="23"/>
      <c r="J44" s="22">
        <f t="shared" si="7"/>
        <v>36656</v>
      </c>
      <c r="K44" s="54">
        <f t="shared" si="8"/>
        <v>3.2866493320182912</v>
      </c>
      <c r="L44" s="23"/>
      <c r="M44" s="22">
        <f t="shared" si="9"/>
        <v>27754</v>
      </c>
      <c r="N44" s="9">
        <f t="shared" si="10"/>
        <v>1.3838942907005733</v>
      </c>
    </row>
    <row r="45" spans="1:15">
      <c r="A45" s="20" t="s">
        <v>30</v>
      </c>
      <c r="B45" s="21" t="s">
        <v>31</v>
      </c>
      <c r="C45" s="22">
        <f t="shared" si="4"/>
        <v>12167</v>
      </c>
      <c r="D45" s="22">
        <f t="shared" si="5"/>
        <v>23033</v>
      </c>
      <c r="E45" s="22">
        <f t="shared" si="4"/>
        <v>19076</v>
      </c>
      <c r="F45" s="22">
        <f t="shared" si="4"/>
        <v>-87</v>
      </c>
      <c r="G45" s="22">
        <f t="shared" si="4"/>
        <v>2307</v>
      </c>
      <c r="H45" s="22">
        <f t="shared" si="6"/>
        <v>3169</v>
      </c>
      <c r="I45" s="23"/>
      <c r="J45" s="22">
        <f t="shared" si="7"/>
        <v>9860</v>
      </c>
      <c r="K45" s="54">
        <f t="shared" si="8"/>
        <v>4.2739488513220634</v>
      </c>
      <c r="L45" s="23"/>
      <c r="M45" s="22">
        <f t="shared" si="9"/>
        <v>-10866</v>
      </c>
      <c r="N45" s="9">
        <f t="shared" si="10"/>
        <v>-0.47175791256023963</v>
      </c>
    </row>
    <row r="46" spans="1:15">
      <c r="A46" s="20" t="s">
        <v>68</v>
      </c>
      <c r="B46" s="21" t="s">
        <v>33</v>
      </c>
      <c r="C46" s="22">
        <f t="shared" si="4"/>
        <v>0</v>
      </c>
      <c r="D46" s="22">
        <f t="shared" si="5"/>
        <v>0</v>
      </c>
      <c r="E46" s="22">
        <f t="shared" si="4"/>
        <v>0</v>
      </c>
      <c r="F46" s="22">
        <f t="shared" si="4"/>
        <v>0</v>
      </c>
      <c r="G46" s="22">
        <f t="shared" si="4"/>
        <v>-21</v>
      </c>
      <c r="H46" s="22">
        <f t="shared" si="6"/>
        <v>-135</v>
      </c>
      <c r="I46" s="23"/>
      <c r="J46" s="22">
        <f t="shared" si="7"/>
        <v>21</v>
      </c>
      <c r="K46" s="54">
        <f t="shared" si="8"/>
        <v>-1</v>
      </c>
      <c r="L46" s="23"/>
      <c r="M46" s="22">
        <f t="shared" si="9"/>
        <v>0</v>
      </c>
      <c r="N46" s="9">
        <f t="shared" si="10"/>
        <v>0</v>
      </c>
    </row>
    <row r="47" spans="1:15">
      <c r="A47" s="20" t="s">
        <v>34</v>
      </c>
      <c r="B47" s="21" t="s">
        <v>35</v>
      </c>
      <c r="C47" s="22">
        <f t="shared" si="4"/>
        <v>10501</v>
      </c>
      <c r="D47" s="22">
        <f t="shared" si="5"/>
        <v>6357</v>
      </c>
      <c r="E47" s="22">
        <f t="shared" si="4"/>
        <v>9768</v>
      </c>
      <c r="F47" s="22">
        <f t="shared" si="4"/>
        <v>11779</v>
      </c>
      <c r="G47" s="22">
        <f t="shared" si="4"/>
        <v>10758</v>
      </c>
      <c r="H47" s="22">
        <f t="shared" si="6"/>
        <v>5632</v>
      </c>
      <c r="I47" s="23"/>
      <c r="J47" s="22">
        <f t="shared" si="7"/>
        <v>-257</v>
      </c>
      <c r="K47" s="54">
        <f t="shared" si="8"/>
        <v>-2.3889198735824502E-2</v>
      </c>
      <c r="L47" s="23"/>
      <c r="M47" s="22">
        <f t="shared" si="9"/>
        <v>4144</v>
      </c>
      <c r="N47" s="9">
        <f t="shared" si="10"/>
        <v>0.65187981752398927</v>
      </c>
    </row>
    <row r="48" spans="1:15" ht="25.5">
      <c r="A48" s="20" t="s">
        <v>36</v>
      </c>
      <c r="B48" s="21" t="s">
        <v>69</v>
      </c>
      <c r="C48" s="22">
        <f t="shared" si="4"/>
        <v>-79137</v>
      </c>
      <c r="D48" s="22">
        <f t="shared" si="5"/>
        <v>-54759</v>
      </c>
      <c r="E48" s="22">
        <f t="shared" si="4"/>
        <v>-155583</v>
      </c>
      <c r="F48" s="22">
        <f t="shared" si="4"/>
        <v>-44230</v>
      </c>
      <c r="G48" s="22">
        <f t="shared" si="4"/>
        <v>-53377</v>
      </c>
      <c r="H48" s="22">
        <f t="shared" si="6"/>
        <v>-57776</v>
      </c>
      <c r="I48" s="23"/>
      <c r="J48" s="22">
        <f t="shared" si="7"/>
        <v>-25760</v>
      </c>
      <c r="K48" s="54">
        <f t="shared" si="8"/>
        <v>0.48260486726492685</v>
      </c>
      <c r="L48" s="23"/>
      <c r="M48" s="22">
        <f t="shared" si="9"/>
        <v>-24378</v>
      </c>
      <c r="N48" s="9">
        <f t="shared" si="10"/>
        <v>0.44518709253273436</v>
      </c>
    </row>
    <row r="49" spans="1:14">
      <c r="A49" s="20" t="s">
        <v>38</v>
      </c>
      <c r="B49" s="21" t="s">
        <v>39</v>
      </c>
      <c r="C49" s="22">
        <f t="shared" si="4"/>
        <v>-372971</v>
      </c>
      <c r="D49" s="22">
        <f t="shared" si="5"/>
        <v>-259802</v>
      </c>
      <c r="E49" s="22">
        <f t="shared" si="4"/>
        <v>-249811</v>
      </c>
      <c r="F49" s="22">
        <f t="shared" si="4"/>
        <v>-235847</v>
      </c>
      <c r="G49" s="22">
        <f t="shared" si="4"/>
        <v>-220858</v>
      </c>
      <c r="H49" s="22">
        <f t="shared" si="6"/>
        <v>-224009</v>
      </c>
      <c r="I49" s="23"/>
      <c r="J49" s="22">
        <f t="shared" si="7"/>
        <v>-152113</v>
      </c>
      <c r="K49" s="54">
        <f t="shared" si="8"/>
        <v>0.68873665432087583</v>
      </c>
      <c r="L49" s="23"/>
      <c r="M49" s="22">
        <f t="shared" si="9"/>
        <v>-113169</v>
      </c>
      <c r="N49" s="9">
        <f t="shared" si="10"/>
        <v>0.43559710856729356</v>
      </c>
    </row>
    <row r="50" spans="1:14">
      <c r="A50" s="20" t="s">
        <v>70</v>
      </c>
      <c r="B50" s="21" t="s">
        <v>41</v>
      </c>
      <c r="C50" s="22">
        <f t="shared" si="4"/>
        <v>-35740</v>
      </c>
      <c r="D50" s="22">
        <f t="shared" si="5"/>
        <v>-27317</v>
      </c>
      <c r="E50" s="22">
        <f t="shared" si="4"/>
        <v>-26791</v>
      </c>
      <c r="F50" s="22">
        <f t="shared" si="4"/>
        <v>-24369</v>
      </c>
      <c r="G50" s="22">
        <f t="shared" si="4"/>
        <v>-25227</v>
      </c>
      <c r="H50" s="22">
        <f t="shared" si="6"/>
        <v>-24608</v>
      </c>
      <c r="I50" s="23"/>
      <c r="J50" s="22">
        <f t="shared" si="7"/>
        <v>-10513</v>
      </c>
      <c r="K50" s="54">
        <f t="shared" si="8"/>
        <v>0.41673603678598325</v>
      </c>
      <c r="L50" s="23"/>
      <c r="M50" s="22">
        <f t="shared" si="9"/>
        <v>-8423</v>
      </c>
      <c r="N50" s="9">
        <f t="shared" si="10"/>
        <v>0.30834279020390232</v>
      </c>
    </row>
    <row r="51" spans="1:14">
      <c r="A51" s="20" t="s">
        <v>42</v>
      </c>
      <c r="B51" s="21" t="s">
        <v>43</v>
      </c>
      <c r="C51" s="33">
        <f t="shared" ref="C51:G57" si="11">+C22-D22</f>
        <v>-31701</v>
      </c>
      <c r="D51" s="33">
        <f t="shared" si="5"/>
        <v>-11526</v>
      </c>
      <c r="E51" s="33">
        <f t="shared" si="11"/>
        <v>-15290</v>
      </c>
      <c r="F51" s="33">
        <f t="shared" si="11"/>
        <v>-11281</v>
      </c>
      <c r="G51" s="33">
        <f t="shared" si="11"/>
        <v>-5506</v>
      </c>
      <c r="H51" s="33">
        <f t="shared" si="6"/>
        <v>-5316</v>
      </c>
      <c r="I51" s="23"/>
      <c r="J51" s="33">
        <f t="shared" si="7"/>
        <v>-26195</v>
      </c>
      <c r="K51" s="57">
        <f t="shared" si="8"/>
        <v>4.7575372321104252</v>
      </c>
      <c r="L51" s="23"/>
      <c r="M51" s="33">
        <f t="shared" si="9"/>
        <v>-20175</v>
      </c>
      <c r="N51" s="34">
        <f t="shared" si="10"/>
        <v>1.7503904216553878</v>
      </c>
    </row>
    <row r="52" spans="1:14" s="31" customFormat="1">
      <c r="A52" s="26" t="s">
        <v>44</v>
      </c>
      <c r="B52" s="27" t="s">
        <v>45</v>
      </c>
      <c r="C52" s="28">
        <f t="shared" si="11"/>
        <v>3940</v>
      </c>
      <c r="D52" s="28">
        <f t="shared" si="5"/>
        <v>21589</v>
      </c>
      <c r="E52" s="28">
        <f t="shared" si="11"/>
        <v>-46559</v>
      </c>
      <c r="F52" s="28">
        <f t="shared" si="11"/>
        <v>90912</v>
      </c>
      <c r="G52" s="28">
        <f t="shared" si="11"/>
        <v>80013</v>
      </c>
      <c r="H52" s="28">
        <f t="shared" si="6"/>
        <v>53810</v>
      </c>
      <c r="I52" s="29"/>
      <c r="J52" s="28">
        <f t="shared" si="7"/>
        <v>-76073</v>
      </c>
      <c r="K52" s="56">
        <f t="shared" si="8"/>
        <v>-0.95075800182470349</v>
      </c>
      <c r="L52" s="29"/>
      <c r="M52" s="28">
        <f t="shared" si="9"/>
        <v>-17649</v>
      </c>
      <c r="N52" s="30">
        <f t="shared" si="10"/>
        <v>-0.81749965260086155</v>
      </c>
    </row>
    <row r="53" spans="1:14">
      <c r="A53" s="20" t="s">
        <v>46</v>
      </c>
      <c r="B53" s="21" t="s">
        <v>47</v>
      </c>
      <c r="C53" s="33">
        <f t="shared" si="11"/>
        <v>0</v>
      </c>
      <c r="D53" s="33">
        <f t="shared" si="5"/>
        <v>0</v>
      </c>
      <c r="E53" s="33">
        <f t="shared" si="11"/>
        <v>0</v>
      </c>
      <c r="F53" s="33">
        <f t="shared" si="11"/>
        <v>-2096</v>
      </c>
      <c r="G53" s="33">
        <f t="shared" si="11"/>
        <v>842</v>
      </c>
      <c r="H53" s="33">
        <f t="shared" si="6"/>
        <v>1254</v>
      </c>
      <c r="I53" s="23"/>
      <c r="J53" s="33">
        <f t="shared" si="7"/>
        <v>-842</v>
      </c>
      <c r="K53" s="57">
        <f t="shared" si="8"/>
        <v>-1</v>
      </c>
      <c r="L53" s="23"/>
      <c r="M53" s="33">
        <f t="shared" si="9"/>
        <v>0</v>
      </c>
      <c r="N53" s="34">
        <f t="shared" si="10"/>
        <v>0</v>
      </c>
    </row>
    <row r="54" spans="1:14" s="31" customFormat="1">
      <c r="A54" s="26" t="s">
        <v>48</v>
      </c>
      <c r="B54" s="27" t="s">
        <v>49</v>
      </c>
      <c r="C54" s="28">
        <f t="shared" si="11"/>
        <v>3940</v>
      </c>
      <c r="D54" s="28">
        <f t="shared" si="5"/>
        <v>21589</v>
      </c>
      <c r="E54" s="28">
        <f t="shared" si="11"/>
        <v>-46559</v>
      </c>
      <c r="F54" s="28">
        <f t="shared" si="11"/>
        <v>88816</v>
      </c>
      <c r="G54" s="28">
        <f t="shared" si="11"/>
        <v>80855</v>
      </c>
      <c r="H54" s="28">
        <f t="shared" si="6"/>
        <v>55064</v>
      </c>
      <c r="I54" s="29"/>
      <c r="J54" s="28">
        <f t="shared" si="7"/>
        <v>-76915</v>
      </c>
      <c r="K54" s="56">
        <f t="shared" si="8"/>
        <v>-0.95127079339558474</v>
      </c>
      <c r="L54" s="29"/>
      <c r="M54" s="28">
        <f t="shared" si="9"/>
        <v>-17649</v>
      </c>
      <c r="N54" s="30">
        <f t="shared" si="10"/>
        <v>-0.81749965260086155</v>
      </c>
    </row>
    <row r="55" spans="1:14" ht="15" thickBot="1">
      <c r="A55" s="20" t="s">
        <v>50</v>
      </c>
      <c r="B55" s="21" t="s">
        <v>51</v>
      </c>
      <c r="C55" s="36">
        <f t="shared" si="11"/>
        <v>-653</v>
      </c>
      <c r="D55" s="36">
        <f t="shared" si="5"/>
        <v>-7073</v>
      </c>
      <c r="E55" s="36">
        <f t="shared" si="11"/>
        <v>7326</v>
      </c>
      <c r="F55" s="36">
        <f t="shared" si="11"/>
        <v>-20050</v>
      </c>
      <c r="G55" s="36">
        <f t="shared" si="11"/>
        <v>-16995</v>
      </c>
      <c r="H55" s="36">
        <f t="shared" si="6"/>
        <v>-10426</v>
      </c>
      <c r="I55" s="23"/>
      <c r="J55" s="36">
        <f t="shared" si="7"/>
        <v>16342</v>
      </c>
      <c r="K55" s="58">
        <f t="shared" si="8"/>
        <v>-0.96157693439246839</v>
      </c>
      <c r="L55" s="23"/>
      <c r="M55" s="36">
        <f t="shared" si="9"/>
        <v>6420</v>
      </c>
      <c r="N55" s="37">
        <f t="shared" si="10"/>
        <v>-0.90767708186059659</v>
      </c>
    </row>
    <row r="56" spans="1:14" s="31" customFormat="1" ht="15" thickTop="1">
      <c r="A56" s="26" t="s">
        <v>52</v>
      </c>
      <c r="B56" s="38" t="s">
        <v>53</v>
      </c>
      <c r="C56" s="39">
        <f t="shared" si="11"/>
        <v>3287</v>
      </c>
      <c r="D56" s="39">
        <f t="shared" si="5"/>
        <v>14516</v>
      </c>
      <c r="E56" s="39">
        <f t="shared" si="11"/>
        <v>-39233</v>
      </c>
      <c r="F56" s="39">
        <f t="shared" si="11"/>
        <v>68766</v>
      </c>
      <c r="G56" s="39">
        <f t="shared" si="11"/>
        <v>63860</v>
      </c>
      <c r="H56" s="39">
        <f t="shared" si="6"/>
        <v>44638</v>
      </c>
      <c r="I56" s="40"/>
      <c r="J56" s="39">
        <f t="shared" si="7"/>
        <v>-60573</v>
      </c>
      <c r="K56" s="59">
        <f t="shared" si="8"/>
        <v>-0.94852803006576891</v>
      </c>
      <c r="L56" s="40"/>
      <c r="M56" s="39">
        <f t="shared" si="9"/>
        <v>-11229</v>
      </c>
      <c r="N56" s="41">
        <f t="shared" si="10"/>
        <v>-0.77356020942408377</v>
      </c>
    </row>
    <row r="57" spans="1:14">
      <c r="A57" s="42" t="s">
        <v>54</v>
      </c>
      <c r="B57" s="21" t="s">
        <v>55</v>
      </c>
      <c r="C57" s="22">
        <f t="shared" si="11"/>
        <v>3287</v>
      </c>
      <c r="D57" s="22">
        <f t="shared" si="5"/>
        <v>14516</v>
      </c>
      <c r="E57" s="22">
        <f t="shared" si="11"/>
        <v>-39233</v>
      </c>
      <c r="F57" s="22">
        <f t="shared" si="11"/>
        <v>68766</v>
      </c>
      <c r="G57" s="22">
        <f t="shared" si="11"/>
        <v>63860</v>
      </c>
      <c r="H57" s="22">
        <f t="shared" si="6"/>
        <v>44638</v>
      </c>
      <c r="I57" s="23"/>
      <c r="J57" s="22">
        <f t="shared" si="7"/>
        <v>-60573</v>
      </c>
      <c r="K57" s="54">
        <f t="shared" si="8"/>
        <v>-0.94852803006576891</v>
      </c>
      <c r="L57" s="23"/>
      <c r="M57" s="22">
        <f t="shared" si="9"/>
        <v>-11229</v>
      </c>
      <c r="N57" s="9">
        <f t="shared" si="10"/>
        <v>-0.77356020942408377</v>
      </c>
    </row>
    <row r="58" spans="1:14" s="31" customFormat="1" ht="29.25" customHeight="1">
      <c r="A58" s="26" t="s">
        <v>71</v>
      </c>
      <c r="B58" s="27" t="s">
        <v>57</v>
      </c>
      <c r="C58" s="60">
        <v>0.04</v>
      </c>
      <c r="D58" s="43">
        <f t="shared" si="5"/>
        <v>0.26</v>
      </c>
      <c r="E58" s="44">
        <v>-0.69885756658269138</v>
      </c>
      <c r="F58" s="61">
        <v>1.22</v>
      </c>
      <c r="G58" s="43">
        <v>1.23</v>
      </c>
      <c r="H58" s="43">
        <f t="shared" si="6"/>
        <v>0.87</v>
      </c>
      <c r="I58" s="43"/>
      <c r="J58" s="44">
        <f t="shared" si="7"/>
        <v>-1.19</v>
      </c>
      <c r="K58" s="56">
        <f t="shared" si="8"/>
        <v>-0.9674796747967479</v>
      </c>
      <c r="L58" s="29"/>
      <c r="M58" s="44">
        <f t="shared" si="9"/>
        <v>-0.22</v>
      </c>
      <c r="N58" s="30">
        <f t="shared" si="10"/>
        <v>-0.84615384615384615</v>
      </c>
    </row>
  </sheetData>
  <mergeCells count="6">
    <mergeCell ref="J3:K3"/>
    <mergeCell ref="J4:K4"/>
    <mergeCell ref="J32:K32"/>
    <mergeCell ref="M32:N32"/>
    <mergeCell ref="J33:K33"/>
    <mergeCell ref="M33:N33"/>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6" orientation="landscape" r:id="rId1"/>
  <ignoredErrors>
    <ignoredError sqref="D35:D58" formula="1"/>
  </ignoredErrors>
</worksheet>
</file>

<file path=xl/worksheets/sheet3.xml><?xml version="1.0" encoding="utf-8"?>
<worksheet xmlns="http://schemas.openxmlformats.org/spreadsheetml/2006/main" xmlns:r="http://schemas.openxmlformats.org/officeDocument/2006/relationships">
  <sheetPr codeName="Arkusz4">
    <tabColor theme="6"/>
    <pageSetUpPr fitToPage="1"/>
  </sheetPr>
  <dimension ref="A1:P35"/>
  <sheetViews>
    <sheetView showGridLines="0" zoomScale="85" zoomScaleNormal="85" workbookViewId="0">
      <pane xSplit="2" topLeftCell="C1" activePane="topRight" state="frozen"/>
      <selection pane="topRight" activeCell="B26" sqref="B26"/>
    </sheetView>
  </sheetViews>
  <sheetFormatPr defaultColWidth="10.28515625" defaultRowHeight="14.25" outlineLevelCol="1"/>
  <cols>
    <col min="1" max="1" width="55.5703125" style="5" customWidth="1"/>
    <col min="2" max="2" width="52.5703125" style="5" customWidth="1" outlineLevel="1"/>
    <col min="3" max="8" width="11.5703125" style="5" customWidth="1"/>
    <col min="9" max="9" width="2.42578125" style="5" customWidth="1"/>
    <col min="10" max="10" width="11.28515625" style="5" bestFit="1" customWidth="1"/>
    <col min="11" max="11" width="13.5703125" style="5" customWidth="1"/>
    <col min="12" max="12" width="2.42578125" style="5" customWidth="1"/>
    <col min="13" max="13" width="11.140625" style="5" customWidth="1"/>
    <col min="14" max="14" width="13.85546875" style="5" bestFit="1" customWidth="1"/>
    <col min="15" max="16384" width="10.28515625" style="5"/>
  </cols>
  <sheetData>
    <row r="1" spans="1:16" s="4" customFormat="1">
      <c r="A1" s="1" t="s">
        <v>0</v>
      </c>
      <c r="B1" s="1" t="s">
        <v>1</v>
      </c>
      <c r="C1" s="3"/>
      <c r="D1" s="3"/>
      <c r="E1" s="3"/>
      <c r="F1" s="3"/>
      <c r="G1" s="3"/>
      <c r="H1" s="3"/>
    </row>
    <row r="2" spans="1:16">
      <c r="A2" s="62"/>
      <c r="B2" s="62"/>
      <c r="C2" s="62"/>
      <c r="D2" s="62"/>
      <c r="E2" s="62"/>
      <c r="F2" s="62"/>
      <c r="G2" s="62"/>
      <c r="H2" s="62"/>
    </row>
    <row r="3" spans="1:16" ht="15">
      <c r="A3" s="63" t="s">
        <v>2</v>
      </c>
      <c r="B3" s="63" t="s">
        <v>3</v>
      </c>
      <c r="C3" s="63"/>
      <c r="D3" s="63"/>
      <c r="E3" s="63"/>
      <c r="F3" s="63"/>
      <c r="G3" s="63"/>
      <c r="H3" s="63"/>
      <c r="I3" s="6"/>
      <c r="J3" s="414" t="s">
        <v>4</v>
      </c>
      <c r="K3" s="414"/>
      <c r="L3" s="6"/>
      <c r="M3" s="6"/>
      <c r="N3" s="6"/>
      <c r="P3" s="64"/>
    </row>
    <row r="4" spans="1:16" s="67" customFormat="1" ht="27" customHeight="1">
      <c r="A4" s="65" t="s">
        <v>72</v>
      </c>
      <c r="B4" s="65" t="s">
        <v>73</v>
      </c>
      <c r="C4" s="14" t="s">
        <v>7</v>
      </c>
      <c r="D4" s="14" t="s">
        <v>8</v>
      </c>
      <c r="E4" s="14" t="s">
        <v>9</v>
      </c>
      <c r="F4" s="14" t="s">
        <v>10</v>
      </c>
      <c r="G4" s="14" t="s">
        <v>11</v>
      </c>
      <c r="H4" s="14" t="s">
        <v>12</v>
      </c>
      <c r="I4" s="66"/>
      <c r="J4" s="415" t="s">
        <v>13</v>
      </c>
      <c r="K4" s="416"/>
      <c r="L4" s="66"/>
      <c r="M4" s="66"/>
      <c r="N4" s="66"/>
    </row>
    <row r="5" spans="1:16">
      <c r="A5" s="68"/>
      <c r="B5" s="53"/>
      <c r="C5" s="6"/>
      <c r="D5" s="6"/>
      <c r="E5" s="6"/>
      <c r="F5" s="6"/>
      <c r="G5" s="6"/>
      <c r="H5" s="6"/>
      <c r="I5" s="6"/>
      <c r="J5" s="6"/>
      <c r="K5" s="69"/>
      <c r="L5" s="6"/>
      <c r="M5" s="6"/>
      <c r="N5" s="6"/>
    </row>
    <row r="6" spans="1:16" s="31" customFormat="1" ht="15" thickBot="1">
      <c r="A6" s="70" t="s">
        <v>74</v>
      </c>
      <c r="B6" s="71" t="s">
        <v>53</v>
      </c>
      <c r="C6" s="72">
        <v>17803</v>
      </c>
      <c r="D6" s="72">
        <v>14516</v>
      </c>
      <c r="E6" s="72">
        <v>138031</v>
      </c>
      <c r="F6" s="72">
        <v>177264</v>
      </c>
      <c r="G6" s="72">
        <v>108498</v>
      </c>
      <c r="H6" s="72">
        <v>44638</v>
      </c>
      <c r="I6" s="73"/>
      <c r="J6" s="72">
        <f>+C6-G6</f>
        <v>-90695</v>
      </c>
      <c r="K6" s="74">
        <f>IF(ISERROR(J6/G6),0,J6/G6)</f>
        <v>-0.83591402606499654</v>
      </c>
      <c r="L6" s="75"/>
      <c r="M6" s="5"/>
      <c r="N6" s="5"/>
    </row>
    <row r="7" spans="1:16" s="31" customFormat="1" ht="15" thickTop="1">
      <c r="A7" s="70" t="s">
        <v>75</v>
      </c>
      <c r="B7" s="71" t="s">
        <v>76</v>
      </c>
      <c r="C7" s="73"/>
      <c r="D7" s="73"/>
      <c r="E7" s="73"/>
      <c r="F7" s="73"/>
      <c r="G7" s="73"/>
      <c r="H7" s="73"/>
      <c r="I7" s="73"/>
      <c r="J7" s="73"/>
      <c r="K7" s="76"/>
      <c r="L7" s="75"/>
      <c r="M7" s="5"/>
      <c r="N7" s="5"/>
    </row>
    <row r="8" spans="1:16" s="31" customFormat="1" ht="22.5">
      <c r="A8" s="77" t="s">
        <v>77</v>
      </c>
      <c r="B8" s="78" t="s">
        <v>78</v>
      </c>
      <c r="C8" s="73">
        <v>-117855</v>
      </c>
      <c r="D8" s="73">
        <v>-2274</v>
      </c>
      <c r="E8" s="73">
        <v>167795</v>
      </c>
      <c r="F8" s="73">
        <v>141005</v>
      </c>
      <c r="G8" s="73">
        <v>88268</v>
      </c>
      <c r="H8" s="73">
        <v>-723</v>
      </c>
      <c r="I8" s="73"/>
      <c r="J8" s="73">
        <f t="shared" ref="J8:J17" si="0">+C8-G8</f>
        <v>-206123</v>
      </c>
      <c r="K8" s="76">
        <f t="shared" ref="K8:K17" si="1">IF(ISERROR(J8/G8),0,J8/G8)</f>
        <v>-2.335195087687497</v>
      </c>
      <c r="L8" s="75"/>
      <c r="M8" s="5"/>
      <c r="N8" s="5"/>
    </row>
    <row r="9" spans="1:16">
      <c r="A9" s="79" t="s">
        <v>79</v>
      </c>
      <c r="B9" s="80" t="s">
        <v>80</v>
      </c>
      <c r="C9" s="81">
        <v>-145499</v>
      </c>
      <c r="D9" s="81">
        <v>-2807</v>
      </c>
      <c r="E9" s="81">
        <v>215554</v>
      </c>
      <c r="F9" s="81">
        <v>182480</v>
      </c>
      <c r="G9" s="81">
        <v>117373</v>
      </c>
      <c r="H9" s="81">
        <v>6380</v>
      </c>
      <c r="I9" s="81"/>
      <c r="J9" s="81">
        <f t="shared" si="0"/>
        <v>-262872</v>
      </c>
      <c r="K9" s="82">
        <f t="shared" si="1"/>
        <v>-2.2396292162592761</v>
      </c>
      <c r="L9" s="6"/>
    </row>
    <row r="10" spans="1:16" ht="25.5">
      <c r="A10" s="79" t="s">
        <v>81</v>
      </c>
      <c r="B10" s="80" t="s">
        <v>82</v>
      </c>
      <c r="C10" s="81">
        <v>0</v>
      </c>
      <c r="D10" s="81">
        <v>0</v>
      </c>
      <c r="E10" s="81">
        <v>-8400</v>
      </c>
      <c r="F10" s="81">
        <v>-8400</v>
      </c>
      <c r="G10" s="81">
        <v>-8400</v>
      </c>
      <c r="H10" s="81">
        <v>-7272</v>
      </c>
      <c r="I10" s="81"/>
      <c r="J10" s="81">
        <f t="shared" si="0"/>
        <v>8400</v>
      </c>
      <c r="K10" s="82">
        <f t="shared" si="1"/>
        <v>-1</v>
      </c>
      <c r="L10" s="6"/>
    </row>
    <row r="11" spans="1:16">
      <c r="A11" s="83" t="s">
        <v>83</v>
      </c>
      <c r="B11" s="21" t="s">
        <v>84</v>
      </c>
      <c r="C11" s="84">
        <v>27644</v>
      </c>
      <c r="D11" s="84">
        <v>533</v>
      </c>
      <c r="E11" s="84">
        <v>-39359</v>
      </c>
      <c r="F11" s="84">
        <v>-33075</v>
      </c>
      <c r="G11" s="84">
        <v>-20705</v>
      </c>
      <c r="H11" s="84">
        <v>169</v>
      </c>
      <c r="I11" s="85"/>
      <c r="J11" s="84">
        <f t="shared" si="0"/>
        <v>48349</v>
      </c>
      <c r="K11" s="86">
        <f t="shared" si="1"/>
        <v>-2.3351364404733155</v>
      </c>
    </row>
    <row r="12" spans="1:16" ht="22.5">
      <c r="A12" s="87" t="s">
        <v>85</v>
      </c>
      <c r="B12" s="78" t="s">
        <v>86</v>
      </c>
      <c r="C12" s="88">
        <v>3048</v>
      </c>
      <c r="D12" s="88">
        <v>66</v>
      </c>
      <c r="E12" s="88">
        <v>-3895</v>
      </c>
      <c r="F12" s="88">
        <v>-2711</v>
      </c>
      <c r="G12" s="88">
        <v>-2121</v>
      </c>
      <c r="H12" s="88">
        <v>-188</v>
      </c>
      <c r="I12" s="85"/>
      <c r="J12" s="88">
        <f t="shared" si="0"/>
        <v>5169</v>
      </c>
      <c r="K12" s="89">
        <f t="shared" si="1"/>
        <v>-2.4370579915134369</v>
      </c>
    </row>
    <row r="13" spans="1:16">
      <c r="A13" s="83" t="s">
        <v>87</v>
      </c>
      <c r="B13" s="21" t="s">
        <v>88</v>
      </c>
      <c r="C13" s="85">
        <v>3763</v>
      </c>
      <c r="D13" s="85">
        <v>81</v>
      </c>
      <c r="E13" s="85">
        <v>-4808</v>
      </c>
      <c r="F13" s="85">
        <v>-3347</v>
      </c>
      <c r="G13" s="85">
        <v>-2619</v>
      </c>
      <c r="H13" s="85">
        <v>-232</v>
      </c>
      <c r="I13" s="85"/>
      <c r="J13" s="85">
        <f t="shared" si="0"/>
        <v>6382</v>
      </c>
      <c r="K13" s="90">
        <f t="shared" si="1"/>
        <v>-2.4368079419625812</v>
      </c>
    </row>
    <row r="14" spans="1:16">
      <c r="A14" s="83" t="s">
        <v>83</v>
      </c>
      <c r="B14" s="21" t="s">
        <v>84</v>
      </c>
      <c r="C14" s="85">
        <v>-715</v>
      </c>
      <c r="D14" s="85">
        <v>-15</v>
      </c>
      <c r="E14" s="85">
        <v>913</v>
      </c>
      <c r="F14" s="85">
        <v>636</v>
      </c>
      <c r="G14" s="85">
        <v>498</v>
      </c>
      <c r="H14" s="85">
        <v>44</v>
      </c>
      <c r="I14" s="85"/>
      <c r="J14" s="85">
        <f t="shared" si="0"/>
        <v>-1213</v>
      </c>
      <c r="K14" s="90">
        <f t="shared" si="1"/>
        <v>-2.4357429718875503</v>
      </c>
    </row>
    <row r="15" spans="1:16" s="31" customFormat="1" ht="15" thickBot="1">
      <c r="A15" s="91" t="s">
        <v>89</v>
      </c>
      <c r="B15" s="71" t="s">
        <v>90</v>
      </c>
      <c r="C15" s="72">
        <v>-114807</v>
      </c>
      <c r="D15" s="72">
        <v>-2208</v>
      </c>
      <c r="E15" s="72">
        <v>163900</v>
      </c>
      <c r="F15" s="72">
        <v>138294</v>
      </c>
      <c r="G15" s="72">
        <v>86147</v>
      </c>
      <c r="H15" s="72">
        <v>-911</v>
      </c>
      <c r="I15" s="73"/>
      <c r="J15" s="72">
        <f t="shared" si="0"/>
        <v>-200954</v>
      </c>
      <c r="K15" s="74">
        <f t="shared" si="1"/>
        <v>-2.3326871510325375</v>
      </c>
      <c r="L15" s="75"/>
      <c r="M15" s="5"/>
      <c r="N15" s="5"/>
    </row>
    <row r="16" spans="1:16" s="31" customFormat="1" ht="15" thickTop="1">
      <c r="A16" s="70" t="s">
        <v>91</v>
      </c>
      <c r="B16" s="71" t="s">
        <v>92</v>
      </c>
      <c r="C16" s="73">
        <v>-97004</v>
      </c>
      <c r="D16" s="73">
        <v>12308</v>
      </c>
      <c r="E16" s="73">
        <v>301931</v>
      </c>
      <c r="F16" s="73">
        <v>315558</v>
      </c>
      <c r="G16" s="73">
        <v>194645</v>
      </c>
      <c r="H16" s="73">
        <v>43727</v>
      </c>
      <c r="I16" s="73"/>
      <c r="J16" s="73">
        <f t="shared" si="0"/>
        <v>-291649</v>
      </c>
      <c r="K16" s="76">
        <f t="shared" si="1"/>
        <v>-1.4983636877392175</v>
      </c>
      <c r="L16" s="75"/>
      <c r="M16" s="5"/>
      <c r="N16" s="5"/>
    </row>
    <row r="17" spans="1:14" s="31" customFormat="1">
      <c r="A17" s="79" t="s">
        <v>93</v>
      </c>
      <c r="B17" s="92" t="s">
        <v>94</v>
      </c>
      <c r="C17" s="81">
        <v>-97004</v>
      </c>
      <c r="D17" s="81">
        <v>12308</v>
      </c>
      <c r="E17" s="81">
        <v>301931</v>
      </c>
      <c r="F17" s="81">
        <v>315558</v>
      </c>
      <c r="G17" s="81">
        <v>194645</v>
      </c>
      <c r="H17" s="81">
        <v>43727</v>
      </c>
      <c r="I17" s="73"/>
      <c r="J17" s="81">
        <f t="shared" si="0"/>
        <v>-291649</v>
      </c>
      <c r="K17" s="82">
        <f t="shared" si="1"/>
        <v>-1.4983636877392175</v>
      </c>
      <c r="L17" s="75"/>
      <c r="M17" s="5"/>
      <c r="N17" s="5"/>
    </row>
    <row r="18" spans="1:14">
      <c r="A18" s="93"/>
      <c r="B18" s="68"/>
      <c r="C18" s="94"/>
      <c r="D18" s="94"/>
      <c r="E18" s="95"/>
      <c r="F18" s="94"/>
      <c r="G18" s="94"/>
      <c r="H18" s="94"/>
      <c r="I18" s="6"/>
      <c r="J18" s="6"/>
      <c r="K18" s="6"/>
      <c r="L18" s="6"/>
      <c r="M18" s="6"/>
      <c r="N18" s="6"/>
    </row>
    <row r="19" spans="1:14">
      <c r="A19" s="93"/>
      <c r="B19" s="93"/>
      <c r="C19" s="96"/>
      <c r="D19" s="96"/>
      <c r="E19" s="96"/>
      <c r="F19" s="96"/>
      <c r="G19" s="96"/>
      <c r="H19" s="96"/>
      <c r="I19" s="6"/>
      <c r="J19" s="6"/>
      <c r="K19" s="6"/>
      <c r="L19" s="6"/>
      <c r="M19" s="6"/>
      <c r="N19" s="6"/>
    </row>
    <row r="20" spans="1:14" ht="15">
      <c r="A20" s="63" t="s">
        <v>58</v>
      </c>
      <c r="B20" s="63" t="s">
        <v>59</v>
      </c>
      <c r="C20" s="6"/>
      <c r="D20" s="6"/>
      <c r="E20" s="6"/>
      <c r="F20" s="6"/>
      <c r="G20" s="6"/>
      <c r="H20" s="6"/>
      <c r="I20" s="6"/>
      <c r="J20" s="414" t="s">
        <v>4</v>
      </c>
      <c r="K20" s="414"/>
      <c r="L20" s="31"/>
      <c r="M20" s="414" t="s">
        <v>60</v>
      </c>
      <c r="N20" s="414"/>
    </row>
    <row r="21" spans="1:14" s="67" customFormat="1" ht="27" customHeight="1">
      <c r="A21" s="104" t="s">
        <v>72</v>
      </c>
      <c r="B21" s="104" t="s">
        <v>73</v>
      </c>
      <c r="C21" s="14" t="s">
        <v>61</v>
      </c>
      <c r="D21" s="14" t="s">
        <v>62</v>
      </c>
      <c r="E21" s="14" t="s">
        <v>63</v>
      </c>
      <c r="F21" s="14" t="s">
        <v>64</v>
      </c>
      <c r="G21" s="14" t="s">
        <v>65</v>
      </c>
      <c r="H21" s="14" t="s">
        <v>66</v>
      </c>
      <c r="I21" s="66"/>
      <c r="J21" s="415" t="s">
        <v>13</v>
      </c>
      <c r="K21" s="417"/>
      <c r="M21" s="415" t="s">
        <v>67</v>
      </c>
      <c r="N21" s="417"/>
    </row>
    <row r="22" spans="1:14">
      <c r="A22" s="68"/>
      <c r="B22" s="53"/>
      <c r="C22" s="6"/>
      <c r="D22" s="6"/>
      <c r="E22" s="6"/>
      <c r="F22" s="6"/>
      <c r="G22" s="6"/>
      <c r="H22" s="6"/>
      <c r="I22" s="6"/>
      <c r="J22" s="6"/>
      <c r="K22" s="69"/>
      <c r="L22" s="6"/>
      <c r="M22" s="6"/>
      <c r="N22" s="69"/>
    </row>
    <row r="23" spans="1:14" s="31" customFormat="1" ht="15" thickBot="1">
      <c r="A23" s="70" t="s">
        <v>74</v>
      </c>
      <c r="B23" s="71" t="s">
        <v>53</v>
      </c>
      <c r="C23" s="72">
        <f>+C6-D6</f>
        <v>3287</v>
      </c>
      <c r="D23" s="72">
        <f>+D6</f>
        <v>14516</v>
      </c>
      <c r="E23" s="72">
        <f>+E6-F6</f>
        <v>-39233</v>
      </c>
      <c r="F23" s="72">
        <f>+F6-G6</f>
        <v>68766</v>
      </c>
      <c r="G23" s="72">
        <f>+G6-H6</f>
        <v>63860</v>
      </c>
      <c r="H23" s="72">
        <f>+H6</f>
        <v>44638</v>
      </c>
      <c r="I23" s="73"/>
      <c r="J23" s="72">
        <f>+C23-G23</f>
        <v>-60573</v>
      </c>
      <c r="K23" s="74">
        <f>IF(ISERROR(J23/G23),0,J23/G23)</f>
        <v>-0.94852803006576891</v>
      </c>
      <c r="L23" s="97"/>
      <c r="M23" s="72">
        <f>+C23-D23</f>
        <v>-11229</v>
      </c>
      <c r="N23" s="74">
        <f>IF(ISERROR(M23/D23),0,M23/D23)</f>
        <v>-0.77356020942408377</v>
      </c>
    </row>
    <row r="24" spans="1:14" ht="15" thickTop="1">
      <c r="A24" s="70" t="s">
        <v>75</v>
      </c>
      <c r="B24" s="71" t="s">
        <v>76</v>
      </c>
      <c r="C24" s="73"/>
      <c r="D24" s="73"/>
      <c r="E24" s="73"/>
      <c r="F24" s="73"/>
      <c r="G24" s="73"/>
      <c r="H24" s="73"/>
      <c r="I24" s="73"/>
      <c r="J24" s="73"/>
      <c r="K24" s="76"/>
      <c r="L24" s="98"/>
      <c r="M24" s="73"/>
      <c r="N24" s="76"/>
    </row>
    <row r="25" spans="1:14" s="31" customFormat="1" ht="22.5">
      <c r="A25" s="77" t="s">
        <v>77</v>
      </c>
      <c r="B25" s="78" t="s">
        <v>78</v>
      </c>
      <c r="C25" s="73">
        <f t="shared" ref="C25:G33" si="2">+C8-D8</f>
        <v>-115581</v>
      </c>
      <c r="D25" s="73">
        <f t="shared" ref="D25:D34" si="3">+D8</f>
        <v>-2274</v>
      </c>
      <c r="E25" s="73">
        <f t="shared" si="2"/>
        <v>26790</v>
      </c>
      <c r="F25" s="73">
        <f t="shared" si="2"/>
        <v>52737</v>
      </c>
      <c r="G25" s="73">
        <f t="shared" si="2"/>
        <v>88991</v>
      </c>
      <c r="H25" s="73">
        <f t="shared" ref="H25:H34" si="4">+H8</f>
        <v>-723</v>
      </c>
      <c r="I25" s="73"/>
      <c r="J25" s="73">
        <f t="shared" ref="J25:J34" si="5">+C25-G25</f>
        <v>-204572</v>
      </c>
      <c r="K25" s="76">
        <f t="shared" ref="K25:K34" si="6">IF(ISERROR(J25/G25),0,J25/G25)</f>
        <v>-2.2987942600937172</v>
      </c>
      <c r="L25" s="98"/>
      <c r="M25" s="73">
        <f t="shared" ref="M25:M34" si="7">+C25-D25</f>
        <v>-113307</v>
      </c>
      <c r="N25" s="76">
        <f t="shared" ref="N25:N34" si="8">IF(ISERROR(M25/D25),0,M25/D25)</f>
        <v>49.827176781002642</v>
      </c>
    </row>
    <row r="26" spans="1:14">
      <c r="A26" s="79" t="s">
        <v>79</v>
      </c>
      <c r="B26" s="80" t="s">
        <v>80</v>
      </c>
      <c r="C26" s="81">
        <f t="shared" si="2"/>
        <v>-142692</v>
      </c>
      <c r="D26" s="81">
        <f t="shared" si="3"/>
        <v>-2807</v>
      </c>
      <c r="E26" s="81">
        <f t="shared" si="2"/>
        <v>33074</v>
      </c>
      <c r="F26" s="81">
        <f t="shared" si="2"/>
        <v>65107</v>
      </c>
      <c r="G26" s="81">
        <f t="shared" si="2"/>
        <v>110993</v>
      </c>
      <c r="H26" s="81">
        <f t="shared" si="4"/>
        <v>6380</v>
      </c>
      <c r="I26" s="81"/>
      <c r="J26" s="81">
        <f t="shared" si="5"/>
        <v>-253685</v>
      </c>
      <c r="K26" s="82">
        <f t="shared" si="6"/>
        <v>-2.2855945870460301</v>
      </c>
      <c r="L26" s="98"/>
      <c r="M26" s="81">
        <f t="shared" si="7"/>
        <v>-139885</v>
      </c>
      <c r="N26" s="82">
        <f t="shared" si="8"/>
        <v>49.83434271464197</v>
      </c>
    </row>
    <row r="27" spans="1:14" ht="25.5">
      <c r="A27" s="79" t="s">
        <v>81</v>
      </c>
      <c r="B27" s="163" t="s">
        <v>82</v>
      </c>
      <c r="C27" s="81">
        <f t="shared" si="2"/>
        <v>0</v>
      </c>
      <c r="D27" s="81">
        <f t="shared" si="3"/>
        <v>0</v>
      </c>
      <c r="E27" s="81">
        <f t="shared" si="2"/>
        <v>0</v>
      </c>
      <c r="F27" s="407">
        <f t="shared" si="2"/>
        <v>0</v>
      </c>
      <c r="G27" s="407">
        <f t="shared" si="2"/>
        <v>-1128</v>
      </c>
      <c r="H27" s="407">
        <f t="shared" si="4"/>
        <v>-7272</v>
      </c>
      <c r="I27" s="407"/>
      <c r="J27" s="407">
        <f t="shared" si="5"/>
        <v>1128</v>
      </c>
      <c r="K27" s="408">
        <f t="shared" si="6"/>
        <v>-1</v>
      </c>
      <c r="L27" s="409"/>
      <c r="M27" s="407">
        <f t="shared" si="7"/>
        <v>0</v>
      </c>
      <c r="N27" s="408">
        <f t="shared" si="8"/>
        <v>0</v>
      </c>
    </row>
    <row r="28" spans="1:14" s="100" customFormat="1">
      <c r="A28" s="83" t="s">
        <v>83</v>
      </c>
      <c r="B28" s="21" t="s">
        <v>84</v>
      </c>
      <c r="C28" s="84">
        <f t="shared" si="2"/>
        <v>27111</v>
      </c>
      <c r="D28" s="84">
        <f t="shared" si="3"/>
        <v>533</v>
      </c>
      <c r="E28" s="84">
        <f t="shared" si="2"/>
        <v>-6284</v>
      </c>
      <c r="F28" s="84">
        <f t="shared" si="2"/>
        <v>-12370</v>
      </c>
      <c r="G28" s="84">
        <f t="shared" si="2"/>
        <v>-20874</v>
      </c>
      <c r="H28" s="84">
        <f t="shared" si="4"/>
        <v>169</v>
      </c>
      <c r="I28" s="85"/>
      <c r="J28" s="84">
        <f t="shared" si="5"/>
        <v>47985</v>
      </c>
      <c r="K28" s="86">
        <f t="shared" si="6"/>
        <v>-2.2987927565392354</v>
      </c>
      <c r="L28" s="99"/>
      <c r="M28" s="84">
        <f t="shared" si="7"/>
        <v>26578</v>
      </c>
      <c r="N28" s="86">
        <f t="shared" si="8"/>
        <v>49.864915572232647</v>
      </c>
    </row>
    <row r="29" spans="1:14" s="32" customFormat="1" ht="22.5">
      <c r="A29" s="87" t="s">
        <v>85</v>
      </c>
      <c r="B29" s="78" t="s">
        <v>86</v>
      </c>
      <c r="C29" s="88">
        <f t="shared" si="2"/>
        <v>2982</v>
      </c>
      <c r="D29" s="88">
        <f t="shared" si="3"/>
        <v>66</v>
      </c>
      <c r="E29" s="88">
        <f t="shared" si="2"/>
        <v>-1184</v>
      </c>
      <c r="F29" s="88">
        <f t="shared" si="2"/>
        <v>-590</v>
      </c>
      <c r="G29" s="88">
        <f t="shared" si="2"/>
        <v>-1933</v>
      </c>
      <c r="H29" s="88">
        <f t="shared" si="4"/>
        <v>-188</v>
      </c>
      <c r="I29" s="88"/>
      <c r="J29" s="88">
        <f t="shared" si="5"/>
        <v>4915</v>
      </c>
      <c r="K29" s="89">
        <f t="shared" si="6"/>
        <v>-2.5426797723745471</v>
      </c>
      <c r="L29" s="101"/>
      <c r="M29" s="88">
        <f t="shared" si="7"/>
        <v>2916</v>
      </c>
      <c r="N29" s="89">
        <f t="shared" si="8"/>
        <v>44.18181818181818</v>
      </c>
    </row>
    <row r="30" spans="1:14" s="100" customFormat="1">
      <c r="A30" s="83" t="s">
        <v>87</v>
      </c>
      <c r="B30" s="21" t="s">
        <v>88</v>
      </c>
      <c r="C30" s="85">
        <f t="shared" si="2"/>
        <v>3682</v>
      </c>
      <c r="D30" s="85">
        <f t="shared" si="3"/>
        <v>81</v>
      </c>
      <c r="E30" s="85">
        <f t="shared" si="2"/>
        <v>-1461</v>
      </c>
      <c r="F30" s="85">
        <f t="shared" si="2"/>
        <v>-728</v>
      </c>
      <c r="G30" s="85">
        <f t="shared" si="2"/>
        <v>-2387</v>
      </c>
      <c r="H30" s="85">
        <f t="shared" si="4"/>
        <v>-232</v>
      </c>
      <c r="I30" s="85"/>
      <c r="J30" s="85">
        <f t="shared" si="5"/>
        <v>6069</v>
      </c>
      <c r="K30" s="90">
        <f t="shared" si="6"/>
        <v>-2.5425219941348973</v>
      </c>
      <c r="L30" s="99"/>
      <c r="M30" s="85">
        <f t="shared" si="7"/>
        <v>3601</v>
      </c>
      <c r="N30" s="90">
        <f t="shared" si="8"/>
        <v>44.456790123456791</v>
      </c>
    </row>
    <row r="31" spans="1:14" s="100" customFormat="1">
      <c r="A31" s="83" t="s">
        <v>83</v>
      </c>
      <c r="B31" s="21" t="s">
        <v>84</v>
      </c>
      <c r="C31" s="85">
        <f t="shared" si="2"/>
        <v>-700</v>
      </c>
      <c r="D31" s="85">
        <f t="shared" si="3"/>
        <v>-15</v>
      </c>
      <c r="E31" s="85">
        <f t="shared" si="2"/>
        <v>277</v>
      </c>
      <c r="F31" s="85">
        <f t="shared" si="2"/>
        <v>138</v>
      </c>
      <c r="G31" s="85">
        <f t="shared" si="2"/>
        <v>454</v>
      </c>
      <c r="H31" s="85">
        <f t="shared" si="4"/>
        <v>44</v>
      </c>
      <c r="I31" s="85"/>
      <c r="J31" s="85">
        <f t="shared" si="5"/>
        <v>-1154</v>
      </c>
      <c r="K31" s="90">
        <f t="shared" si="6"/>
        <v>-2.5418502202643172</v>
      </c>
      <c r="L31" s="99"/>
      <c r="M31" s="85">
        <f t="shared" si="7"/>
        <v>-685</v>
      </c>
      <c r="N31" s="90">
        <f t="shared" si="8"/>
        <v>45.666666666666664</v>
      </c>
    </row>
    <row r="32" spans="1:14" s="31" customFormat="1" ht="15" thickBot="1">
      <c r="A32" s="70" t="s">
        <v>89</v>
      </c>
      <c r="B32" s="71" t="s">
        <v>90</v>
      </c>
      <c r="C32" s="72">
        <f t="shared" si="2"/>
        <v>-112599</v>
      </c>
      <c r="D32" s="72">
        <f t="shared" si="3"/>
        <v>-2208</v>
      </c>
      <c r="E32" s="72">
        <f t="shared" si="2"/>
        <v>25606</v>
      </c>
      <c r="F32" s="72">
        <f t="shared" si="2"/>
        <v>52147</v>
      </c>
      <c r="G32" s="72">
        <f t="shared" si="2"/>
        <v>87058</v>
      </c>
      <c r="H32" s="72">
        <f t="shared" si="4"/>
        <v>-911</v>
      </c>
      <c r="I32" s="73"/>
      <c r="J32" s="72">
        <f t="shared" si="5"/>
        <v>-199657</v>
      </c>
      <c r="K32" s="74">
        <f t="shared" si="6"/>
        <v>-2.2933791265593051</v>
      </c>
      <c r="L32" s="97"/>
      <c r="M32" s="72">
        <f t="shared" si="7"/>
        <v>-110391</v>
      </c>
      <c r="N32" s="74">
        <f t="shared" si="8"/>
        <v>49.995923913043477</v>
      </c>
    </row>
    <row r="33" spans="1:14" s="31" customFormat="1" ht="15" thickTop="1">
      <c r="A33" s="70" t="s">
        <v>91</v>
      </c>
      <c r="B33" s="71" t="s">
        <v>92</v>
      </c>
      <c r="C33" s="73">
        <f t="shared" si="2"/>
        <v>-109312</v>
      </c>
      <c r="D33" s="73">
        <f t="shared" si="3"/>
        <v>12308</v>
      </c>
      <c r="E33" s="73">
        <f t="shared" si="2"/>
        <v>-13627</v>
      </c>
      <c r="F33" s="73">
        <f t="shared" si="2"/>
        <v>120913</v>
      </c>
      <c r="G33" s="73">
        <f t="shared" si="2"/>
        <v>150918</v>
      </c>
      <c r="H33" s="73">
        <f t="shared" si="4"/>
        <v>43727</v>
      </c>
      <c r="I33" s="73"/>
      <c r="J33" s="73">
        <f t="shared" si="5"/>
        <v>-260230</v>
      </c>
      <c r="K33" s="76">
        <f t="shared" si="6"/>
        <v>-1.7243138658079222</v>
      </c>
      <c r="L33" s="97"/>
      <c r="M33" s="73">
        <f t="shared" si="7"/>
        <v>-121620</v>
      </c>
      <c r="N33" s="76">
        <f t="shared" si="8"/>
        <v>-9.8813779655508611</v>
      </c>
    </row>
    <row r="34" spans="1:14" s="31" customFormat="1">
      <c r="A34" s="79" t="s">
        <v>93</v>
      </c>
      <c r="B34" s="92" t="s">
        <v>94</v>
      </c>
      <c r="C34" s="81">
        <f>+C17-D17</f>
        <v>-109312</v>
      </c>
      <c r="D34" s="81">
        <f t="shared" si="3"/>
        <v>12308</v>
      </c>
      <c r="E34" s="81">
        <f>+E17-F17</f>
        <v>-13627</v>
      </c>
      <c r="F34" s="81">
        <f>+F17-G17</f>
        <v>120913</v>
      </c>
      <c r="G34" s="81">
        <f>+G17-H17</f>
        <v>150918</v>
      </c>
      <c r="H34" s="81">
        <f t="shared" si="4"/>
        <v>43727</v>
      </c>
      <c r="I34" s="73"/>
      <c r="J34" s="81">
        <f t="shared" si="5"/>
        <v>-260230</v>
      </c>
      <c r="K34" s="82">
        <f t="shared" si="6"/>
        <v>-1.7243138658079222</v>
      </c>
      <c r="L34" s="97"/>
      <c r="M34" s="81">
        <f t="shared" si="7"/>
        <v>-121620</v>
      </c>
      <c r="N34" s="82">
        <f t="shared" si="8"/>
        <v>-9.8813779655508611</v>
      </c>
    </row>
    <row r="35" spans="1:14">
      <c r="B35" s="23"/>
      <c r="C35" s="23"/>
      <c r="D35" s="23"/>
      <c r="E35" s="23"/>
      <c r="F35" s="23"/>
      <c r="G35" s="23"/>
      <c r="H35" s="23"/>
    </row>
  </sheetData>
  <mergeCells count="6">
    <mergeCell ref="J3:K3"/>
    <mergeCell ref="J4:K4"/>
    <mergeCell ref="J20:K20"/>
    <mergeCell ref="M20:N20"/>
    <mergeCell ref="J21:K21"/>
    <mergeCell ref="M21:N21"/>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6" orientation="landscape" r:id="rId1"/>
  <ignoredErrors>
    <ignoredError sqref="D23:D39" formula="1"/>
  </ignoredErrors>
</worksheet>
</file>

<file path=xl/worksheets/sheet4.xml><?xml version="1.0" encoding="utf-8"?>
<worksheet xmlns="http://schemas.openxmlformats.org/spreadsheetml/2006/main" xmlns:r="http://schemas.openxmlformats.org/officeDocument/2006/relationships">
  <sheetPr codeName="Arkusz5">
    <tabColor theme="6"/>
    <pageSetUpPr fitToPage="1"/>
  </sheetPr>
  <dimension ref="A1:Q62"/>
  <sheetViews>
    <sheetView showGridLines="0" zoomScale="85" zoomScaleNormal="85" workbookViewId="0">
      <pane xSplit="2" topLeftCell="C1" activePane="topRight" state="frozen"/>
      <selection pane="topRight" activeCell="B63" sqref="B63"/>
    </sheetView>
  </sheetViews>
  <sheetFormatPr defaultColWidth="10.28515625" defaultRowHeight="14.25" outlineLevelCol="1"/>
  <cols>
    <col min="1" max="1" width="41.85546875" style="5" customWidth="1"/>
    <col min="2" max="2" width="43.140625" style="5" customWidth="1" outlineLevel="1"/>
    <col min="3" max="8" width="12.7109375" style="5" customWidth="1"/>
    <col min="9" max="9" width="2.28515625" style="5" customWidth="1"/>
    <col min="10" max="11" width="12.7109375" style="5" customWidth="1"/>
    <col min="12" max="12" width="2.42578125" style="5" customWidth="1"/>
    <col min="13" max="14" width="12.7109375" style="5" customWidth="1"/>
    <col min="15" max="16384" width="10.28515625" style="5"/>
  </cols>
  <sheetData>
    <row r="1" spans="1:15" s="4" customFormat="1">
      <c r="A1" s="1" t="s">
        <v>0</v>
      </c>
      <c r="B1" s="1" t="s">
        <v>1</v>
      </c>
      <c r="C1" s="3"/>
      <c r="D1" s="3"/>
      <c r="E1" s="3"/>
      <c r="F1" s="3"/>
      <c r="G1" s="3"/>
      <c r="H1" s="3"/>
    </row>
    <row r="2" spans="1:15">
      <c r="A2" s="62"/>
      <c r="B2" s="62"/>
      <c r="C2" s="62"/>
      <c r="D2" s="62"/>
      <c r="E2" s="102"/>
      <c r="F2" s="62"/>
      <c r="G2" s="62"/>
      <c r="H2" s="62"/>
    </row>
    <row r="3" spans="1:15" ht="15">
      <c r="A3" s="63" t="s">
        <v>2</v>
      </c>
      <c r="B3" s="63" t="s">
        <v>3</v>
      </c>
      <c r="C3" s="63"/>
      <c r="D3" s="103"/>
      <c r="E3" s="103"/>
      <c r="F3" s="103"/>
      <c r="G3" s="63"/>
      <c r="H3" s="103"/>
      <c r="I3" s="6"/>
      <c r="J3" s="414" t="s">
        <v>4</v>
      </c>
      <c r="K3" s="414"/>
      <c r="O3" s="64"/>
    </row>
    <row r="4" spans="1:15" ht="27" customHeight="1">
      <c r="A4" s="104" t="s">
        <v>95</v>
      </c>
      <c r="B4" s="104" t="s">
        <v>96</v>
      </c>
      <c r="C4" s="14" t="s">
        <v>7</v>
      </c>
      <c r="D4" s="14" t="s">
        <v>8</v>
      </c>
      <c r="E4" s="14" t="s">
        <v>9</v>
      </c>
      <c r="F4" s="14" t="s">
        <v>10</v>
      </c>
      <c r="G4" s="14" t="s">
        <v>11</v>
      </c>
      <c r="H4" s="14" t="s">
        <v>12</v>
      </c>
      <c r="I4" s="6"/>
      <c r="J4" s="415" t="s">
        <v>13</v>
      </c>
      <c r="K4" s="416"/>
    </row>
    <row r="5" spans="1:15" s="107" customFormat="1" ht="12.75">
      <c r="A5" s="105" t="s">
        <v>14</v>
      </c>
      <c r="B5" s="106" t="s">
        <v>15</v>
      </c>
      <c r="C5" s="85"/>
      <c r="D5" s="85"/>
      <c r="E5" s="85"/>
      <c r="F5" s="85"/>
      <c r="G5" s="85"/>
      <c r="H5" s="85"/>
      <c r="J5" s="85"/>
      <c r="K5" s="108"/>
    </row>
    <row r="6" spans="1:15" s="107" customFormat="1" ht="15">
      <c r="A6" s="83" t="s">
        <v>97</v>
      </c>
      <c r="B6" s="21" t="s">
        <v>98</v>
      </c>
      <c r="C6" s="85">
        <v>11178</v>
      </c>
      <c r="D6" s="85">
        <v>5521</v>
      </c>
      <c r="E6" s="85">
        <v>28790</v>
      </c>
      <c r="F6" s="85">
        <v>22233</v>
      </c>
      <c r="G6" s="85">
        <v>14132</v>
      </c>
      <c r="H6" s="85">
        <v>6705</v>
      </c>
      <c r="I6" s="109"/>
      <c r="J6" s="85">
        <f t="shared" ref="J6:J18" si="0">+C6-G6</f>
        <v>-2954</v>
      </c>
      <c r="K6" s="90">
        <f t="shared" ref="K6:K18" si="1">IF(ISERROR(J6/G6),0,J6/G6)</f>
        <v>-0.2090291536937447</v>
      </c>
      <c r="M6"/>
      <c r="N6"/>
    </row>
    <row r="7" spans="1:15" s="107" customFormat="1" ht="25.5">
      <c r="A7" s="83" t="s">
        <v>99</v>
      </c>
      <c r="B7" s="21" t="s">
        <v>100</v>
      </c>
      <c r="C7" s="85">
        <v>146669</v>
      </c>
      <c r="D7" s="85">
        <v>66758</v>
      </c>
      <c r="E7" s="85">
        <v>285181</v>
      </c>
      <c r="F7" s="85">
        <v>210496</v>
      </c>
      <c r="G7" s="85">
        <v>134124</v>
      </c>
      <c r="H7" s="85">
        <v>64420</v>
      </c>
      <c r="I7" s="109"/>
      <c r="J7" s="85">
        <f t="shared" si="0"/>
        <v>12545</v>
      </c>
      <c r="K7" s="90">
        <f t="shared" si="1"/>
        <v>9.3532850198323941E-2</v>
      </c>
      <c r="M7"/>
      <c r="N7"/>
    </row>
    <row r="8" spans="1:15" s="107" customFormat="1" ht="15">
      <c r="A8" s="83" t="s">
        <v>101</v>
      </c>
      <c r="B8" s="21" t="s">
        <v>102</v>
      </c>
      <c r="C8" s="110">
        <v>630483</v>
      </c>
      <c r="D8" s="110">
        <v>272080</v>
      </c>
      <c r="E8" s="110">
        <v>1195057</v>
      </c>
      <c r="F8" s="110">
        <v>889521</v>
      </c>
      <c r="G8" s="110">
        <v>572064</v>
      </c>
      <c r="H8" s="110">
        <v>280534</v>
      </c>
      <c r="I8" s="109"/>
      <c r="J8" s="110">
        <f t="shared" si="0"/>
        <v>58419</v>
      </c>
      <c r="K8" s="111">
        <f t="shared" si="1"/>
        <v>0.10211969290149354</v>
      </c>
      <c r="M8"/>
      <c r="N8"/>
    </row>
    <row r="9" spans="1:15" s="107" customFormat="1" ht="15">
      <c r="A9" s="112" t="s">
        <v>103</v>
      </c>
      <c r="B9" s="113" t="s">
        <v>104</v>
      </c>
      <c r="C9" s="85">
        <v>171142</v>
      </c>
      <c r="D9" s="85">
        <v>72575</v>
      </c>
      <c r="E9" s="85">
        <v>333563</v>
      </c>
      <c r="F9" s="85">
        <v>246836</v>
      </c>
      <c r="G9" s="85">
        <v>155107</v>
      </c>
      <c r="H9" s="85">
        <v>77535</v>
      </c>
      <c r="I9" s="109"/>
      <c r="J9" s="85">
        <f t="shared" si="0"/>
        <v>16035</v>
      </c>
      <c r="K9" s="90">
        <f t="shared" si="1"/>
        <v>0.10338024718420187</v>
      </c>
      <c r="M9"/>
      <c r="N9"/>
    </row>
    <row r="10" spans="1:15" s="107" customFormat="1" ht="15">
      <c r="A10" s="112" t="s">
        <v>105</v>
      </c>
      <c r="B10" s="113" t="s">
        <v>106</v>
      </c>
      <c r="C10" s="85">
        <v>443760</v>
      </c>
      <c r="D10" s="85">
        <v>197529</v>
      </c>
      <c r="E10" s="85">
        <v>849232</v>
      </c>
      <c r="F10" s="85">
        <v>632989</v>
      </c>
      <c r="G10" s="85">
        <v>410414</v>
      </c>
      <c r="H10" s="85">
        <v>199683</v>
      </c>
      <c r="I10" s="109"/>
      <c r="J10" s="85">
        <f t="shared" si="0"/>
        <v>33346</v>
      </c>
      <c r="K10" s="90">
        <f t="shared" si="1"/>
        <v>8.1249664972442459E-2</v>
      </c>
      <c r="M10"/>
      <c r="N10"/>
    </row>
    <row r="11" spans="1:15" s="107" customFormat="1" ht="15">
      <c r="A11" s="112" t="s">
        <v>107</v>
      </c>
      <c r="B11" s="113" t="s">
        <v>108</v>
      </c>
      <c r="C11" s="85">
        <v>3094</v>
      </c>
      <c r="D11" s="85">
        <v>1636</v>
      </c>
      <c r="E11" s="85">
        <v>8350</v>
      </c>
      <c r="F11" s="85">
        <v>6496</v>
      </c>
      <c r="G11" s="85">
        <v>4371</v>
      </c>
      <c r="H11" s="85">
        <v>2204</v>
      </c>
      <c r="I11" s="109"/>
      <c r="J11" s="85">
        <f t="shared" si="0"/>
        <v>-1277</v>
      </c>
      <c r="K11" s="90">
        <f t="shared" si="1"/>
        <v>-0.29215282544040266</v>
      </c>
      <c r="M11"/>
      <c r="N11"/>
    </row>
    <row r="12" spans="1:15" s="107" customFormat="1" ht="15">
      <c r="A12" s="112" t="s">
        <v>109</v>
      </c>
      <c r="B12" s="113" t="s">
        <v>110</v>
      </c>
      <c r="C12" s="85">
        <v>12487</v>
      </c>
      <c r="D12" s="85">
        <v>340</v>
      </c>
      <c r="E12" s="85">
        <v>3912</v>
      </c>
      <c r="F12" s="85">
        <v>3200</v>
      </c>
      <c r="G12" s="85">
        <v>2172</v>
      </c>
      <c r="H12" s="85">
        <v>1112</v>
      </c>
      <c r="I12" s="109"/>
      <c r="J12" s="85">
        <f t="shared" si="0"/>
        <v>10315</v>
      </c>
      <c r="K12" s="90">
        <f t="shared" si="1"/>
        <v>4.7490791896869249</v>
      </c>
      <c r="M12"/>
      <c r="N12"/>
    </row>
    <row r="13" spans="1:15" s="107" customFormat="1" ht="15">
      <c r="A13" s="79" t="s">
        <v>111</v>
      </c>
      <c r="B13" s="21" t="s">
        <v>112</v>
      </c>
      <c r="C13" s="85">
        <v>396</v>
      </c>
      <c r="D13" s="85">
        <v>0</v>
      </c>
      <c r="E13" s="85">
        <v>9024</v>
      </c>
      <c r="F13" s="85">
        <v>9024</v>
      </c>
      <c r="G13" s="85">
        <v>9024</v>
      </c>
      <c r="H13" s="85">
        <v>7810</v>
      </c>
      <c r="I13" s="109"/>
      <c r="J13" s="85">
        <f t="shared" si="0"/>
        <v>-8628</v>
      </c>
      <c r="K13" s="90">
        <f t="shared" si="1"/>
        <v>-0.9561170212765957</v>
      </c>
      <c r="M13"/>
      <c r="N13"/>
    </row>
    <row r="14" spans="1:15" s="107" customFormat="1" ht="25.5">
      <c r="A14" s="83" t="s">
        <v>113</v>
      </c>
      <c r="B14" s="21" t="s">
        <v>114</v>
      </c>
      <c r="C14" s="85">
        <v>7559</v>
      </c>
      <c r="D14" s="85">
        <v>6120</v>
      </c>
      <c r="E14" s="85">
        <v>55797</v>
      </c>
      <c r="F14" s="85">
        <v>42851</v>
      </c>
      <c r="G14" s="85">
        <v>23533</v>
      </c>
      <c r="H14" s="85">
        <v>11826</v>
      </c>
      <c r="I14" s="109"/>
      <c r="J14" s="85">
        <f t="shared" si="0"/>
        <v>-15974</v>
      </c>
      <c r="K14" s="90">
        <f t="shared" si="1"/>
        <v>-0.67879148429864444</v>
      </c>
      <c r="M14" s="114"/>
      <c r="N14" s="114"/>
    </row>
    <row r="15" spans="1:15" s="107" customFormat="1" ht="15">
      <c r="A15" s="83" t="s">
        <v>115</v>
      </c>
      <c r="B15" s="21" t="s">
        <v>116</v>
      </c>
      <c r="C15" s="110">
        <v>105296</v>
      </c>
      <c r="D15" s="110">
        <v>52138</v>
      </c>
      <c r="E15" s="110">
        <v>221248</v>
      </c>
      <c r="F15" s="110">
        <v>166488</v>
      </c>
      <c r="G15" s="110">
        <v>111299</v>
      </c>
      <c r="H15" s="110">
        <v>54545</v>
      </c>
      <c r="I15" s="109"/>
      <c r="J15" s="110">
        <f t="shared" si="0"/>
        <v>-6003</v>
      </c>
      <c r="K15" s="111">
        <f t="shared" si="1"/>
        <v>-5.39357945713798E-2</v>
      </c>
      <c r="M15"/>
      <c r="N15"/>
    </row>
    <row r="16" spans="1:15" s="107" customFormat="1" ht="15">
      <c r="A16" s="112" t="s">
        <v>117</v>
      </c>
      <c r="B16" s="113" t="s">
        <v>118</v>
      </c>
      <c r="C16" s="85">
        <v>1956</v>
      </c>
      <c r="D16" s="85">
        <v>1271</v>
      </c>
      <c r="E16" s="85">
        <v>10716</v>
      </c>
      <c r="F16" s="85">
        <v>9679</v>
      </c>
      <c r="G16" s="85">
        <v>7826</v>
      </c>
      <c r="H16" s="85">
        <v>6398</v>
      </c>
      <c r="I16" s="109"/>
      <c r="J16" s="85">
        <f t="shared" si="0"/>
        <v>-5870</v>
      </c>
      <c r="K16" s="90">
        <f t="shared" si="1"/>
        <v>-0.75006388959877335</v>
      </c>
      <c r="M16"/>
      <c r="N16"/>
    </row>
    <row r="17" spans="1:14" s="107" customFormat="1" ht="15">
      <c r="A17" s="112" t="s">
        <v>119</v>
      </c>
      <c r="B17" s="113" t="s">
        <v>120</v>
      </c>
      <c r="C17" s="84">
        <v>103340</v>
      </c>
      <c r="D17" s="84">
        <v>50867</v>
      </c>
      <c r="E17" s="84">
        <v>210532</v>
      </c>
      <c r="F17" s="84">
        <v>156809</v>
      </c>
      <c r="G17" s="84">
        <v>103473</v>
      </c>
      <c r="H17" s="84">
        <v>48147</v>
      </c>
      <c r="I17" s="109"/>
      <c r="J17" s="84">
        <f t="shared" si="0"/>
        <v>-133</v>
      </c>
      <c r="K17" s="86">
        <f t="shared" si="1"/>
        <v>-1.2853594657543513E-3</v>
      </c>
      <c r="M17"/>
      <c r="N17"/>
    </row>
    <row r="18" spans="1:14" s="116" customFormat="1" ht="15">
      <c r="A18" s="105"/>
      <c r="B18" s="27"/>
      <c r="C18" s="88">
        <v>901581</v>
      </c>
      <c r="D18" s="88">
        <v>402617</v>
      </c>
      <c r="E18" s="88">
        <v>1795097</v>
      </c>
      <c r="F18" s="88">
        <v>1340613</v>
      </c>
      <c r="G18" s="88">
        <v>864176</v>
      </c>
      <c r="H18" s="88">
        <v>425840</v>
      </c>
      <c r="I18" s="115"/>
      <c r="J18" s="88">
        <f t="shared" si="0"/>
        <v>37405</v>
      </c>
      <c r="K18" s="89">
        <f t="shared" si="1"/>
        <v>4.3284006961544871E-2</v>
      </c>
      <c r="M18"/>
      <c r="N18"/>
    </row>
    <row r="19" spans="1:14" s="107" customFormat="1" ht="15">
      <c r="A19" s="105" t="s">
        <v>121</v>
      </c>
      <c r="B19" s="27" t="s">
        <v>17</v>
      </c>
      <c r="C19" s="85"/>
      <c r="D19" s="85"/>
      <c r="E19" s="85"/>
      <c r="F19" s="85"/>
      <c r="G19" s="85"/>
      <c r="H19" s="85"/>
      <c r="J19" s="85"/>
      <c r="K19" s="90"/>
      <c r="M19"/>
      <c r="N19"/>
    </row>
    <row r="20" spans="1:14" s="107" customFormat="1" ht="15">
      <c r="A20" s="83" t="s">
        <v>122</v>
      </c>
      <c r="B20" s="21" t="s">
        <v>123</v>
      </c>
      <c r="C20" s="85">
        <v>-22876</v>
      </c>
      <c r="D20" s="85">
        <v>-8089</v>
      </c>
      <c r="E20" s="85">
        <v>-59409</v>
      </c>
      <c r="F20" s="85">
        <v>-46085</v>
      </c>
      <c r="G20" s="85">
        <v>-29679</v>
      </c>
      <c r="H20" s="85">
        <v>-14957</v>
      </c>
      <c r="I20" s="109"/>
      <c r="J20" s="85">
        <f t="shared" ref="J20:J30" si="2">+C20-G20</f>
        <v>6803</v>
      </c>
      <c r="K20" s="90">
        <f t="shared" ref="K20:K30" si="3">IF(ISERROR(J20/G20),0,J20/G20)</f>
        <v>-0.22921931331918191</v>
      </c>
      <c r="M20"/>
      <c r="N20"/>
    </row>
    <row r="21" spans="1:14" s="107" customFormat="1" ht="25.5">
      <c r="A21" s="83" t="s">
        <v>124</v>
      </c>
      <c r="B21" s="21" t="s">
        <v>125</v>
      </c>
      <c r="C21" s="85">
        <v>-9975</v>
      </c>
      <c r="D21" s="85">
        <v>-6165</v>
      </c>
      <c r="E21" s="85">
        <v>-32269</v>
      </c>
      <c r="F21" s="85">
        <v>-25342</v>
      </c>
      <c r="G21" s="85">
        <v>-17639</v>
      </c>
      <c r="H21" s="85">
        <v>-9699</v>
      </c>
      <c r="I21" s="109"/>
      <c r="J21" s="85">
        <f t="shared" si="2"/>
        <v>7664</v>
      </c>
      <c r="K21" s="90">
        <f t="shared" si="3"/>
        <v>-0.43449175123306311</v>
      </c>
      <c r="M21"/>
      <c r="N21"/>
    </row>
    <row r="22" spans="1:14" s="107" customFormat="1" ht="15">
      <c r="A22" s="83" t="s">
        <v>126</v>
      </c>
      <c r="B22" s="21" t="s">
        <v>127</v>
      </c>
      <c r="C22" s="110">
        <v>-270427</v>
      </c>
      <c r="D22" s="110">
        <v>-128566</v>
      </c>
      <c r="E22" s="110">
        <v>-529140</v>
      </c>
      <c r="F22" s="110">
        <v>-382266</v>
      </c>
      <c r="G22" s="110">
        <v>-244699</v>
      </c>
      <c r="H22" s="110">
        <v>-118048</v>
      </c>
      <c r="I22" s="109"/>
      <c r="J22" s="110">
        <f t="shared" si="2"/>
        <v>-25728</v>
      </c>
      <c r="K22" s="111">
        <f t="shared" si="3"/>
        <v>0.10514141864086081</v>
      </c>
      <c r="M22"/>
      <c r="N22"/>
    </row>
    <row r="23" spans="1:14" s="107" customFormat="1" ht="15">
      <c r="A23" s="112" t="s">
        <v>103</v>
      </c>
      <c r="B23" s="113" t="s">
        <v>104</v>
      </c>
      <c r="C23" s="85">
        <v>-45528</v>
      </c>
      <c r="D23" s="85">
        <v>-19931</v>
      </c>
      <c r="E23" s="85">
        <v>-110402</v>
      </c>
      <c r="F23" s="85">
        <v>-79998</v>
      </c>
      <c r="G23" s="85">
        <v>-51017</v>
      </c>
      <c r="H23" s="85">
        <v>-25320</v>
      </c>
      <c r="I23" s="109"/>
      <c r="J23" s="85">
        <f t="shared" si="2"/>
        <v>5489</v>
      </c>
      <c r="K23" s="90">
        <f t="shared" si="3"/>
        <v>-0.10759158711801949</v>
      </c>
      <c r="M23"/>
      <c r="N23"/>
    </row>
    <row r="24" spans="1:14" s="107" customFormat="1" ht="15">
      <c r="A24" s="112" t="s">
        <v>105</v>
      </c>
      <c r="B24" s="113" t="s">
        <v>106</v>
      </c>
      <c r="C24" s="85">
        <v>-178634</v>
      </c>
      <c r="D24" s="85">
        <v>-86616</v>
      </c>
      <c r="E24" s="85">
        <v>-336583</v>
      </c>
      <c r="F24" s="85">
        <v>-247726</v>
      </c>
      <c r="G24" s="85">
        <v>-162177</v>
      </c>
      <c r="H24" s="85">
        <v>-79194</v>
      </c>
      <c r="I24" s="109"/>
      <c r="J24" s="85">
        <f t="shared" si="2"/>
        <v>-16457</v>
      </c>
      <c r="K24" s="90">
        <f t="shared" si="3"/>
        <v>0.101475548320662</v>
      </c>
      <c r="M24"/>
      <c r="N24"/>
    </row>
    <row r="25" spans="1:14" s="107" customFormat="1" ht="15">
      <c r="A25" s="112" t="s">
        <v>107</v>
      </c>
      <c r="B25" s="113" t="s">
        <v>108</v>
      </c>
      <c r="C25" s="85">
        <v>-5953</v>
      </c>
      <c r="D25" s="85">
        <v>-2669</v>
      </c>
      <c r="E25" s="85">
        <v>-14967</v>
      </c>
      <c r="F25" s="85">
        <v>-10600</v>
      </c>
      <c r="G25" s="85">
        <v>-7153</v>
      </c>
      <c r="H25" s="85">
        <v>-3212</v>
      </c>
      <c r="I25" s="109"/>
      <c r="J25" s="85">
        <f t="shared" si="2"/>
        <v>1200</v>
      </c>
      <c r="K25" s="90">
        <f t="shared" si="3"/>
        <v>-0.16776177827484973</v>
      </c>
      <c r="M25"/>
      <c r="N25"/>
    </row>
    <row r="26" spans="1:14" s="107" customFormat="1" ht="15">
      <c r="A26" s="112" t="s">
        <v>109</v>
      </c>
      <c r="B26" s="113" t="s">
        <v>110</v>
      </c>
      <c r="C26" s="85">
        <v>-40312</v>
      </c>
      <c r="D26" s="85">
        <v>-19350</v>
      </c>
      <c r="E26" s="85">
        <v>-67188</v>
      </c>
      <c r="F26" s="85">
        <v>-43942</v>
      </c>
      <c r="G26" s="85">
        <v>-24352</v>
      </c>
      <c r="H26" s="85">
        <v>-10322</v>
      </c>
      <c r="I26" s="109"/>
      <c r="J26" s="85">
        <f t="shared" si="2"/>
        <v>-15960</v>
      </c>
      <c r="K26" s="90">
        <f t="shared" si="3"/>
        <v>0.65538764783180026</v>
      </c>
      <c r="M26"/>
      <c r="N26"/>
    </row>
    <row r="27" spans="1:14" s="118" customFormat="1">
      <c r="A27" s="79" t="s">
        <v>111</v>
      </c>
      <c r="B27" s="21" t="s">
        <v>112</v>
      </c>
      <c r="C27" s="85">
        <v>-1</v>
      </c>
      <c r="D27" s="85">
        <v>0</v>
      </c>
      <c r="E27" s="85">
        <v>0</v>
      </c>
      <c r="F27" s="85">
        <v>0</v>
      </c>
      <c r="G27" s="85">
        <v>0</v>
      </c>
      <c r="H27" s="85">
        <v>0</v>
      </c>
      <c r="I27" s="117"/>
      <c r="J27" s="85">
        <f t="shared" si="2"/>
        <v>-1</v>
      </c>
      <c r="K27" s="90">
        <f t="shared" si="3"/>
        <v>0</v>
      </c>
      <c r="M27" s="119"/>
      <c r="N27" s="119"/>
    </row>
    <row r="28" spans="1:14" s="107" customFormat="1" ht="25.5">
      <c r="A28" s="83" t="s">
        <v>128</v>
      </c>
      <c r="B28" s="21" t="s">
        <v>129</v>
      </c>
      <c r="C28" s="85">
        <v>-7581</v>
      </c>
      <c r="D28" s="85">
        <v>-6111</v>
      </c>
      <c r="E28" s="85">
        <v>-55995</v>
      </c>
      <c r="F28" s="85">
        <v>-44033</v>
      </c>
      <c r="G28" s="85">
        <v>-25334</v>
      </c>
      <c r="H28" s="85">
        <v>-12556</v>
      </c>
      <c r="I28" s="109"/>
      <c r="J28" s="85">
        <f t="shared" si="2"/>
        <v>17753</v>
      </c>
      <c r="K28" s="90">
        <f t="shared" si="3"/>
        <v>-0.70075787479276863</v>
      </c>
      <c r="M28" s="114"/>
      <c r="N28" s="114"/>
    </row>
    <row r="29" spans="1:14" s="116" customFormat="1" ht="15.75" thickBot="1">
      <c r="A29" s="120"/>
      <c r="B29" s="38"/>
      <c r="C29" s="121">
        <v>-310860</v>
      </c>
      <c r="D29" s="121">
        <v>-148931</v>
      </c>
      <c r="E29" s="121">
        <v>-676813</v>
      </c>
      <c r="F29" s="121">
        <v>-497726</v>
      </c>
      <c r="G29" s="121">
        <v>-317351</v>
      </c>
      <c r="H29" s="121">
        <v>-155260</v>
      </c>
      <c r="I29" s="115"/>
      <c r="J29" s="121">
        <f t="shared" si="2"/>
        <v>6491</v>
      </c>
      <c r="K29" s="122">
        <f t="shared" si="3"/>
        <v>-2.0453693229263496E-2</v>
      </c>
      <c r="M29"/>
      <c r="N29"/>
    </row>
    <row r="30" spans="1:14" s="116" customFormat="1" ht="15.75" thickTop="1">
      <c r="A30" s="120" t="s">
        <v>95</v>
      </c>
      <c r="B30" s="38" t="s">
        <v>96</v>
      </c>
      <c r="C30" s="123">
        <v>590721</v>
      </c>
      <c r="D30" s="123">
        <v>253686</v>
      </c>
      <c r="E30" s="123">
        <v>1118284</v>
      </c>
      <c r="F30" s="123">
        <v>842887</v>
      </c>
      <c r="G30" s="123">
        <v>546825</v>
      </c>
      <c r="H30" s="123">
        <v>270580</v>
      </c>
      <c r="I30" s="124"/>
      <c r="J30" s="123">
        <f t="shared" si="2"/>
        <v>43896</v>
      </c>
      <c r="K30" s="125">
        <f t="shared" si="3"/>
        <v>8.027431079412975E-2</v>
      </c>
      <c r="M30"/>
      <c r="N30"/>
    </row>
    <row r="31" spans="1:14" s="129" customFormat="1" ht="15">
      <c r="A31" s="126"/>
      <c r="B31" s="126"/>
      <c r="C31" s="127"/>
      <c r="D31" s="127"/>
      <c r="E31" s="127"/>
      <c r="F31" s="127"/>
      <c r="G31" s="127"/>
      <c r="H31" s="127"/>
      <c r="I31" s="127"/>
      <c r="J31" s="127"/>
      <c r="K31" s="128"/>
      <c r="M31" s="130"/>
      <c r="N31" s="130"/>
    </row>
    <row r="32" spans="1:14">
      <c r="B32" s="131"/>
      <c r="C32" s="132"/>
      <c r="D32" s="132"/>
      <c r="E32" s="132"/>
      <c r="F32" s="132"/>
      <c r="G32" s="132"/>
      <c r="H32" s="132"/>
      <c r="I32" s="131"/>
      <c r="J32" s="131"/>
    </row>
    <row r="33" spans="1:14">
      <c r="B33" s="131"/>
      <c r="C33" s="131"/>
      <c r="D33" s="131"/>
      <c r="E33" s="131"/>
      <c r="F33" s="131"/>
      <c r="G33" s="131"/>
      <c r="H33" s="131"/>
    </row>
    <row r="34" spans="1:14" ht="15">
      <c r="A34" s="63" t="s">
        <v>58</v>
      </c>
      <c r="B34" s="63" t="s">
        <v>59</v>
      </c>
      <c r="C34" s="63"/>
      <c r="D34" s="63"/>
      <c r="E34" s="63"/>
      <c r="F34" s="63"/>
      <c r="G34" s="63"/>
      <c r="H34" s="63"/>
      <c r="I34" s="6"/>
      <c r="J34" s="414" t="s">
        <v>4</v>
      </c>
      <c r="K34" s="414"/>
      <c r="L34" s="31"/>
      <c r="M34" s="414" t="s">
        <v>60</v>
      </c>
      <c r="N34" s="414"/>
    </row>
    <row r="35" spans="1:14" ht="27" customHeight="1">
      <c r="A35" s="104" t="s">
        <v>95</v>
      </c>
      <c r="B35" s="104" t="s">
        <v>96</v>
      </c>
      <c r="C35" s="14" t="s">
        <v>61</v>
      </c>
      <c r="D35" s="14" t="s">
        <v>62</v>
      </c>
      <c r="E35" s="14" t="s">
        <v>63</v>
      </c>
      <c r="F35" s="14" t="s">
        <v>64</v>
      </c>
      <c r="G35" s="14" t="s">
        <v>65</v>
      </c>
      <c r="H35" s="14" t="s">
        <v>66</v>
      </c>
      <c r="I35" s="6"/>
      <c r="J35" s="415" t="s">
        <v>13</v>
      </c>
      <c r="K35" s="416"/>
      <c r="M35" s="415" t="s">
        <v>67</v>
      </c>
      <c r="N35" s="416"/>
    </row>
    <row r="36" spans="1:14" s="107" customFormat="1" ht="12.75">
      <c r="A36" s="105" t="s">
        <v>14</v>
      </c>
      <c r="B36" s="106" t="s">
        <v>15</v>
      </c>
      <c r="C36" s="85"/>
      <c r="D36" s="85"/>
      <c r="E36" s="85"/>
      <c r="F36" s="85"/>
      <c r="G36" s="85"/>
      <c r="H36" s="85"/>
      <c r="J36" s="85"/>
      <c r="K36" s="108"/>
      <c r="M36" s="85"/>
      <c r="N36" s="108"/>
    </row>
    <row r="37" spans="1:14" s="107" customFormat="1" ht="12.75">
      <c r="A37" s="83" t="s">
        <v>97</v>
      </c>
      <c r="B37" s="21" t="s">
        <v>98</v>
      </c>
      <c r="C37" s="85">
        <f t="shared" ref="C37:C49" si="4">C6-D6</f>
        <v>5657</v>
      </c>
      <c r="D37" s="85">
        <f t="shared" ref="D37:D49" si="5">D6</f>
        <v>5521</v>
      </c>
      <c r="E37" s="85">
        <f t="shared" ref="E37:G49" si="6">E6-F6</f>
        <v>6557</v>
      </c>
      <c r="F37" s="85">
        <f t="shared" si="6"/>
        <v>8101</v>
      </c>
      <c r="G37" s="85">
        <f t="shared" si="6"/>
        <v>7427</v>
      </c>
      <c r="H37" s="85">
        <f t="shared" ref="H37:H49" si="7">H6</f>
        <v>6705</v>
      </c>
      <c r="I37" s="109"/>
      <c r="J37" s="85">
        <f t="shared" ref="J37:J49" si="8">+C37-G37</f>
        <v>-1770</v>
      </c>
      <c r="K37" s="90">
        <f t="shared" ref="K37:K49" si="9">IF(ISERROR(J37/G37),0,J37/G37)</f>
        <v>-0.23831964454019119</v>
      </c>
      <c r="M37" s="85">
        <f t="shared" ref="M37:M49" si="10">+C37-D37</f>
        <v>136</v>
      </c>
      <c r="N37" s="90">
        <f t="shared" ref="N37:N49" si="11">IF(ISERROR(M37/D37),0,M37/D37)</f>
        <v>2.463321861981525E-2</v>
      </c>
    </row>
    <row r="38" spans="1:14" s="107" customFormat="1" ht="25.5">
      <c r="A38" s="412" t="s">
        <v>99</v>
      </c>
      <c r="B38" s="411" t="s">
        <v>100</v>
      </c>
      <c r="C38" s="159">
        <f t="shared" si="4"/>
        <v>79911</v>
      </c>
      <c r="D38" s="159">
        <f t="shared" si="5"/>
        <v>66758</v>
      </c>
      <c r="E38" s="159">
        <f t="shared" si="6"/>
        <v>74685</v>
      </c>
      <c r="F38" s="159">
        <f t="shared" si="6"/>
        <v>76372</v>
      </c>
      <c r="G38" s="159">
        <f t="shared" si="6"/>
        <v>69704</v>
      </c>
      <c r="H38" s="159">
        <f t="shared" si="7"/>
        <v>64420</v>
      </c>
      <c r="I38" s="410"/>
      <c r="J38" s="159">
        <f t="shared" si="8"/>
        <v>10207</v>
      </c>
      <c r="K38" s="161">
        <f t="shared" si="9"/>
        <v>0.14643349018707677</v>
      </c>
      <c r="L38" s="399"/>
      <c r="M38" s="159">
        <f t="shared" si="10"/>
        <v>13153</v>
      </c>
      <c r="N38" s="161">
        <f t="shared" si="11"/>
        <v>0.19702507564636448</v>
      </c>
    </row>
    <row r="39" spans="1:14" s="107" customFormat="1" ht="12.75">
      <c r="A39" s="83" t="s">
        <v>101</v>
      </c>
      <c r="B39" s="21" t="s">
        <v>102</v>
      </c>
      <c r="C39" s="110">
        <f t="shared" si="4"/>
        <v>358403</v>
      </c>
      <c r="D39" s="110">
        <f t="shared" si="5"/>
        <v>272080</v>
      </c>
      <c r="E39" s="110">
        <f t="shared" si="6"/>
        <v>305536</v>
      </c>
      <c r="F39" s="110">
        <f t="shared" si="6"/>
        <v>317457</v>
      </c>
      <c r="G39" s="110">
        <f t="shared" si="6"/>
        <v>291530</v>
      </c>
      <c r="H39" s="110">
        <f t="shared" si="7"/>
        <v>280534</v>
      </c>
      <c r="I39" s="109"/>
      <c r="J39" s="110">
        <f t="shared" si="8"/>
        <v>66873</v>
      </c>
      <c r="K39" s="111">
        <f t="shared" si="9"/>
        <v>0.22938634102836758</v>
      </c>
      <c r="M39" s="110">
        <f t="shared" si="10"/>
        <v>86323</v>
      </c>
      <c r="N39" s="111">
        <f t="shared" si="11"/>
        <v>0.31727065568950308</v>
      </c>
    </row>
    <row r="40" spans="1:14" s="107" customFormat="1" ht="12.75">
      <c r="A40" s="112" t="s">
        <v>103</v>
      </c>
      <c r="B40" s="113" t="s">
        <v>104</v>
      </c>
      <c r="C40" s="85">
        <f t="shared" si="4"/>
        <v>98567</v>
      </c>
      <c r="D40" s="85">
        <f t="shared" si="5"/>
        <v>72575</v>
      </c>
      <c r="E40" s="85">
        <f t="shared" si="6"/>
        <v>86727</v>
      </c>
      <c r="F40" s="85">
        <f t="shared" si="6"/>
        <v>91729</v>
      </c>
      <c r="G40" s="85">
        <f t="shared" si="6"/>
        <v>77572</v>
      </c>
      <c r="H40" s="85">
        <f t="shared" si="7"/>
        <v>77535</v>
      </c>
      <c r="I40" s="109"/>
      <c r="J40" s="85">
        <f t="shared" si="8"/>
        <v>20995</v>
      </c>
      <c r="K40" s="90">
        <f t="shared" si="9"/>
        <v>0.27065178157066982</v>
      </c>
      <c r="M40" s="85">
        <f t="shared" si="10"/>
        <v>25992</v>
      </c>
      <c r="N40" s="90">
        <f t="shared" si="11"/>
        <v>0.35813985532208059</v>
      </c>
    </row>
    <row r="41" spans="1:14" s="107" customFormat="1" ht="12.75">
      <c r="A41" s="112" t="s">
        <v>105</v>
      </c>
      <c r="B41" s="113" t="s">
        <v>106</v>
      </c>
      <c r="C41" s="85">
        <f t="shared" si="4"/>
        <v>246231</v>
      </c>
      <c r="D41" s="85">
        <f t="shared" si="5"/>
        <v>197529</v>
      </c>
      <c r="E41" s="85">
        <f t="shared" si="6"/>
        <v>216243</v>
      </c>
      <c r="F41" s="85">
        <f t="shared" si="6"/>
        <v>222575</v>
      </c>
      <c r="G41" s="85">
        <f t="shared" si="6"/>
        <v>210731</v>
      </c>
      <c r="H41" s="85">
        <f t="shared" si="7"/>
        <v>199683</v>
      </c>
      <c r="I41" s="109"/>
      <c r="J41" s="85">
        <f t="shared" si="8"/>
        <v>35500</v>
      </c>
      <c r="K41" s="90">
        <f t="shared" si="9"/>
        <v>0.16846121358509189</v>
      </c>
      <c r="M41" s="85">
        <f t="shared" si="10"/>
        <v>48702</v>
      </c>
      <c r="N41" s="90">
        <f t="shared" si="11"/>
        <v>0.2465562018741552</v>
      </c>
    </row>
    <row r="42" spans="1:14" s="107" customFormat="1" ht="12.75">
      <c r="A42" s="112" t="s">
        <v>107</v>
      </c>
      <c r="B42" s="113" t="s">
        <v>108</v>
      </c>
      <c r="C42" s="85">
        <f t="shared" si="4"/>
        <v>1458</v>
      </c>
      <c r="D42" s="85">
        <f t="shared" si="5"/>
        <v>1636</v>
      </c>
      <c r="E42" s="85">
        <f t="shared" si="6"/>
        <v>1854</v>
      </c>
      <c r="F42" s="85">
        <f t="shared" si="6"/>
        <v>2125</v>
      </c>
      <c r="G42" s="85">
        <f t="shared" si="6"/>
        <v>2167</v>
      </c>
      <c r="H42" s="85">
        <f t="shared" si="7"/>
        <v>2204</v>
      </c>
      <c r="I42" s="109"/>
      <c r="J42" s="85">
        <f t="shared" si="8"/>
        <v>-709</v>
      </c>
      <c r="K42" s="90">
        <f t="shared" si="9"/>
        <v>-0.32718043377941858</v>
      </c>
      <c r="M42" s="85">
        <f t="shared" si="10"/>
        <v>-178</v>
      </c>
      <c r="N42" s="90">
        <f t="shared" si="11"/>
        <v>-0.10880195599022005</v>
      </c>
    </row>
    <row r="43" spans="1:14" s="107" customFormat="1" ht="12.75">
      <c r="A43" s="112" t="s">
        <v>109</v>
      </c>
      <c r="B43" s="113" t="s">
        <v>110</v>
      </c>
      <c r="C43" s="85">
        <f t="shared" si="4"/>
        <v>12147</v>
      </c>
      <c r="D43" s="85">
        <f t="shared" si="5"/>
        <v>340</v>
      </c>
      <c r="E43" s="85">
        <f t="shared" si="6"/>
        <v>712</v>
      </c>
      <c r="F43" s="85">
        <f t="shared" si="6"/>
        <v>1028</v>
      </c>
      <c r="G43" s="85">
        <f t="shared" si="6"/>
        <v>1060</v>
      </c>
      <c r="H43" s="85">
        <f t="shared" si="7"/>
        <v>1112</v>
      </c>
      <c r="I43" s="109"/>
      <c r="J43" s="85">
        <f t="shared" si="8"/>
        <v>11087</v>
      </c>
      <c r="K43" s="90">
        <f t="shared" si="9"/>
        <v>10.459433962264152</v>
      </c>
      <c r="M43" s="85">
        <f t="shared" si="10"/>
        <v>11807</v>
      </c>
      <c r="N43" s="90">
        <f t="shared" si="11"/>
        <v>34.726470588235294</v>
      </c>
    </row>
    <row r="44" spans="1:14" s="107" customFormat="1" ht="12.75">
      <c r="A44" s="79" t="s">
        <v>111</v>
      </c>
      <c r="B44" s="21" t="s">
        <v>112</v>
      </c>
      <c r="C44" s="85">
        <f t="shared" si="4"/>
        <v>396</v>
      </c>
      <c r="D44" s="85">
        <f t="shared" si="5"/>
        <v>0</v>
      </c>
      <c r="E44" s="85">
        <f t="shared" si="6"/>
        <v>0</v>
      </c>
      <c r="F44" s="85">
        <f t="shared" si="6"/>
        <v>0</v>
      </c>
      <c r="G44" s="85">
        <f t="shared" si="6"/>
        <v>1214</v>
      </c>
      <c r="H44" s="85">
        <f t="shared" si="7"/>
        <v>7810</v>
      </c>
      <c r="I44" s="109"/>
      <c r="J44" s="85">
        <f t="shared" si="8"/>
        <v>-818</v>
      </c>
      <c r="K44" s="90">
        <f t="shared" si="9"/>
        <v>-0.67380560131795719</v>
      </c>
      <c r="M44" s="85">
        <f t="shared" si="10"/>
        <v>396</v>
      </c>
      <c r="N44" s="90">
        <f t="shared" si="11"/>
        <v>0</v>
      </c>
    </row>
    <row r="45" spans="1:14" s="107" customFormat="1" ht="25.5">
      <c r="A45" s="83" t="s">
        <v>113</v>
      </c>
      <c r="B45" s="21" t="s">
        <v>114</v>
      </c>
      <c r="C45" s="85">
        <f t="shared" si="4"/>
        <v>1439</v>
      </c>
      <c r="D45" s="85">
        <f t="shared" si="5"/>
        <v>6120</v>
      </c>
      <c r="E45" s="85">
        <f t="shared" si="6"/>
        <v>12946</v>
      </c>
      <c r="F45" s="85">
        <f t="shared" si="6"/>
        <v>19318</v>
      </c>
      <c r="G45" s="85">
        <f t="shared" si="6"/>
        <v>11707</v>
      </c>
      <c r="H45" s="85">
        <f t="shared" si="7"/>
        <v>11826</v>
      </c>
      <c r="I45" s="109"/>
      <c r="J45" s="85">
        <f t="shared" si="8"/>
        <v>-10268</v>
      </c>
      <c r="K45" s="90">
        <f t="shared" si="9"/>
        <v>-0.87708208763987361</v>
      </c>
      <c r="M45" s="85">
        <f t="shared" si="10"/>
        <v>-4681</v>
      </c>
      <c r="N45" s="90">
        <f t="shared" si="11"/>
        <v>-0.76486928104575158</v>
      </c>
    </row>
    <row r="46" spans="1:14" s="107" customFormat="1" ht="12.75">
      <c r="A46" s="83" t="s">
        <v>115</v>
      </c>
      <c r="B46" s="21" t="s">
        <v>116</v>
      </c>
      <c r="C46" s="110">
        <f t="shared" si="4"/>
        <v>53158</v>
      </c>
      <c r="D46" s="110">
        <f t="shared" si="5"/>
        <v>52138</v>
      </c>
      <c r="E46" s="110">
        <f t="shared" si="6"/>
        <v>54760</v>
      </c>
      <c r="F46" s="110">
        <f t="shared" si="6"/>
        <v>55189</v>
      </c>
      <c r="G46" s="110">
        <f t="shared" si="6"/>
        <v>56754</v>
      </c>
      <c r="H46" s="110">
        <f t="shared" si="7"/>
        <v>54545</v>
      </c>
      <c r="I46" s="109"/>
      <c r="J46" s="110">
        <f t="shared" si="8"/>
        <v>-3596</v>
      </c>
      <c r="K46" s="111">
        <f t="shared" si="9"/>
        <v>-6.3361172780773162E-2</v>
      </c>
      <c r="M46" s="110">
        <f t="shared" si="10"/>
        <v>1020</v>
      </c>
      <c r="N46" s="111">
        <f t="shared" si="11"/>
        <v>1.956346618589129E-2</v>
      </c>
    </row>
    <row r="47" spans="1:14" s="107" customFormat="1" ht="12.75">
      <c r="A47" s="112" t="s">
        <v>117</v>
      </c>
      <c r="B47" s="113" t="s">
        <v>118</v>
      </c>
      <c r="C47" s="85">
        <f t="shared" si="4"/>
        <v>685</v>
      </c>
      <c r="D47" s="85">
        <f t="shared" si="5"/>
        <v>1271</v>
      </c>
      <c r="E47" s="85">
        <f t="shared" si="6"/>
        <v>1037</v>
      </c>
      <c r="F47" s="85">
        <f t="shared" si="6"/>
        <v>1853</v>
      </c>
      <c r="G47" s="85">
        <f t="shared" si="6"/>
        <v>1428</v>
      </c>
      <c r="H47" s="85">
        <f t="shared" si="7"/>
        <v>6398</v>
      </c>
      <c r="I47" s="109"/>
      <c r="J47" s="85">
        <f t="shared" si="8"/>
        <v>-743</v>
      </c>
      <c r="K47" s="90">
        <f t="shared" si="9"/>
        <v>-0.52030812324929976</v>
      </c>
      <c r="M47" s="85">
        <f t="shared" si="10"/>
        <v>-586</v>
      </c>
      <c r="N47" s="90">
        <f t="shared" si="11"/>
        <v>-0.46105428796223447</v>
      </c>
    </row>
    <row r="48" spans="1:14" s="107" customFormat="1" ht="12.75">
      <c r="A48" s="112" t="s">
        <v>119</v>
      </c>
      <c r="B48" s="113" t="s">
        <v>120</v>
      </c>
      <c r="C48" s="84">
        <f t="shared" si="4"/>
        <v>52473</v>
      </c>
      <c r="D48" s="84">
        <f t="shared" si="5"/>
        <v>50867</v>
      </c>
      <c r="E48" s="84">
        <f t="shared" si="6"/>
        <v>53723</v>
      </c>
      <c r="F48" s="84">
        <f t="shared" si="6"/>
        <v>53336</v>
      </c>
      <c r="G48" s="84">
        <f t="shared" si="6"/>
        <v>55326</v>
      </c>
      <c r="H48" s="84">
        <f t="shared" si="7"/>
        <v>48147</v>
      </c>
      <c r="I48" s="109"/>
      <c r="J48" s="84">
        <f t="shared" si="8"/>
        <v>-2853</v>
      </c>
      <c r="K48" s="86">
        <f t="shared" si="9"/>
        <v>-5.1567075154538553E-2</v>
      </c>
      <c r="M48" s="84">
        <f t="shared" si="10"/>
        <v>1606</v>
      </c>
      <c r="N48" s="86">
        <f t="shared" si="11"/>
        <v>3.1572532290089841E-2</v>
      </c>
    </row>
    <row r="49" spans="1:17" s="116" customFormat="1" ht="12.75">
      <c r="A49" s="105"/>
      <c r="B49" s="27"/>
      <c r="C49" s="88">
        <f t="shared" si="4"/>
        <v>498964</v>
      </c>
      <c r="D49" s="88">
        <f t="shared" si="5"/>
        <v>402617</v>
      </c>
      <c r="E49" s="88">
        <f t="shared" si="6"/>
        <v>454484</v>
      </c>
      <c r="F49" s="88">
        <f t="shared" si="6"/>
        <v>476437</v>
      </c>
      <c r="G49" s="88">
        <f t="shared" si="6"/>
        <v>438336</v>
      </c>
      <c r="H49" s="88">
        <f t="shared" si="7"/>
        <v>425840</v>
      </c>
      <c r="I49" s="115"/>
      <c r="J49" s="88">
        <f t="shared" si="8"/>
        <v>60628</v>
      </c>
      <c r="K49" s="89">
        <f t="shared" si="9"/>
        <v>0.13831398744342241</v>
      </c>
      <c r="M49" s="88">
        <f t="shared" si="10"/>
        <v>96347</v>
      </c>
      <c r="N49" s="89">
        <f t="shared" si="11"/>
        <v>0.23930186753167401</v>
      </c>
      <c r="O49" s="133"/>
      <c r="P49" s="133"/>
      <c r="Q49" s="133"/>
    </row>
    <row r="50" spans="1:17" s="107" customFormat="1" ht="12.75">
      <c r="A50" s="105" t="s">
        <v>121</v>
      </c>
      <c r="B50" s="27" t="s">
        <v>17</v>
      </c>
      <c r="C50" s="85"/>
      <c r="D50" s="85"/>
      <c r="E50" s="85"/>
      <c r="F50" s="85"/>
      <c r="G50" s="85"/>
      <c r="H50" s="85"/>
      <c r="J50" s="85"/>
      <c r="K50" s="90"/>
      <c r="M50" s="85"/>
      <c r="N50" s="90"/>
      <c r="O50" s="134"/>
    </row>
    <row r="51" spans="1:17" s="107" customFormat="1" ht="12.75">
      <c r="A51" s="83" t="s">
        <v>122</v>
      </c>
      <c r="B51" s="21" t="s">
        <v>123</v>
      </c>
      <c r="C51" s="85">
        <f t="shared" ref="C51:C61" si="12">C20-D20</f>
        <v>-14787</v>
      </c>
      <c r="D51" s="85">
        <f t="shared" ref="D51:D61" si="13">D20</f>
        <v>-8089</v>
      </c>
      <c r="E51" s="85">
        <f t="shared" ref="E51:G61" si="14">E20-F20</f>
        <v>-13324</v>
      </c>
      <c r="F51" s="85">
        <f t="shared" si="14"/>
        <v>-16406</v>
      </c>
      <c r="G51" s="85">
        <f t="shared" si="14"/>
        <v>-14722</v>
      </c>
      <c r="H51" s="85">
        <f t="shared" ref="H51:H61" si="15">H20</f>
        <v>-14957</v>
      </c>
      <c r="I51" s="109"/>
      <c r="J51" s="85">
        <f t="shared" ref="J51:J61" si="16">+C51-G51</f>
        <v>-65</v>
      </c>
      <c r="K51" s="90">
        <f t="shared" ref="K51:K61" si="17">IF(ISERROR(J51/G51),0,J51/G51)</f>
        <v>4.4151609835620161E-3</v>
      </c>
      <c r="M51" s="85">
        <f t="shared" ref="M51:M61" si="18">+C51-D51</f>
        <v>-6698</v>
      </c>
      <c r="N51" s="90">
        <f t="shared" ref="N51:N61" si="19">IF(ISERROR(M51/D51),0,M51/D51)</f>
        <v>0.82803807640004945</v>
      </c>
      <c r="O51" s="134"/>
    </row>
    <row r="52" spans="1:17" s="107" customFormat="1" ht="25.5">
      <c r="A52" s="412" t="s">
        <v>124</v>
      </c>
      <c r="B52" s="411" t="s">
        <v>125</v>
      </c>
      <c r="C52" s="159">
        <f t="shared" si="12"/>
        <v>-3810</v>
      </c>
      <c r="D52" s="159">
        <f t="shared" si="13"/>
        <v>-6165</v>
      </c>
      <c r="E52" s="159">
        <f t="shared" si="14"/>
        <v>-6927</v>
      </c>
      <c r="F52" s="159">
        <f t="shared" si="14"/>
        <v>-7703</v>
      </c>
      <c r="G52" s="159">
        <f t="shared" si="14"/>
        <v>-7940</v>
      </c>
      <c r="H52" s="159">
        <f t="shared" si="15"/>
        <v>-9699</v>
      </c>
      <c r="I52" s="410"/>
      <c r="J52" s="159">
        <f t="shared" si="16"/>
        <v>4130</v>
      </c>
      <c r="K52" s="161">
        <f t="shared" si="17"/>
        <v>-0.52015113350125941</v>
      </c>
      <c r="L52" s="399"/>
      <c r="M52" s="159">
        <f t="shared" si="18"/>
        <v>2355</v>
      </c>
      <c r="N52" s="161">
        <f t="shared" si="19"/>
        <v>-0.38199513381995132</v>
      </c>
      <c r="O52" s="135"/>
    </row>
    <row r="53" spans="1:17" s="107" customFormat="1" ht="12.75">
      <c r="A53" s="83" t="s">
        <v>126</v>
      </c>
      <c r="B53" s="21" t="s">
        <v>127</v>
      </c>
      <c r="C53" s="110">
        <f t="shared" si="12"/>
        <v>-141861</v>
      </c>
      <c r="D53" s="110">
        <f t="shared" si="13"/>
        <v>-128566</v>
      </c>
      <c r="E53" s="110">
        <f t="shared" si="14"/>
        <v>-146874</v>
      </c>
      <c r="F53" s="110">
        <f t="shared" si="14"/>
        <v>-137567</v>
      </c>
      <c r="G53" s="110">
        <f t="shared" si="14"/>
        <v>-126651</v>
      </c>
      <c r="H53" s="110">
        <f t="shared" si="15"/>
        <v>-118048</v>
      </c>
      <c r="I53" s="109"/>
      <c r="J53" s="110">
        <f t="shared" si="16"/>
        <v>-15210</v>
      </c>
      <c r="K53" s="111">
        <f t="shared" si="17"/>
        <v>0.12009380107539616</v>
      </c>
      <c r="M53" s="110">
        <f t="shared" si="18"/>
        <v>-13295</v>
      </c>
      <c r="N53" s="111">
        <f t="shared" si="19"/>
        <v>0.10340992175225176</v>
      </c>
    </row>
    <row r="54" spans="1:17" s="107" customFormat="1" ht="12.75">
      <c r="A54" s="112" t="s">
        <v>103</v>
      </c>
      <c r="B54" s="113" t="s">
        <v>104</v>
      </c>
      <c r="C54" s="85">
        <f t="shared" si="12"/>
        <v>-25597</v>
      </c>
      <c r="D54" s="85">
        <f t="shared" si="13"/>
        <v>-19931</v>
      </c>
      <c r="E54" s="85">
        <f t="shared" si="14"/>
        <v>-30404</v>
      </c>
      <c r="F54" s="85">
        <f t="shared" si="14"/>
        <v>-28981</v>
      </c>
      <c r="G54" s="85">
        <f t="shared" si="14"/>
        <v>-25697</v>
      </c>
      <c r="H54" s="85">
        <f t="shared" si="15"/>
        <v>-25320</v>
      </c>
      <c r="I54" s="109"/>
      <c r="J54" s="85">
        <f t="shared" si="16"/>
        <v>100</v>
      </c>
      <c r="K54" s="90">
        <f t="shared" si="17"/>
        <v>-3.8915048449235318E-3</v>
      </c>
      <c r="M54" s="85">
        <f t="shared" si="18"/>
        <v>-5666</v>
      </c>
      <c r="N54" s="90">
        <f t="shared" si="19"/>
        <v>0.28428076865184887</v>
      </c>
    </row>
    <row r="55" spans="1:17" s="107" customFormat="1" ht="12.75">
      <c r="A55" s="112" t="s">
        <v>105</v>
      </c>
      <c r="B55" s="113" t="s">
        <v>106</v>
      </c>
      <c r="C55" s="85">
        <f t="shared" si="12"/>
        <v>-92018</v>
      </c>
      <c r="D55" s="85">
        <f t="shared" si="13"/>
        <v>-86616</v>
      </c>
      <c r="E55" s="85">
        <f t="shared" si="14"/>
        <v>-88857</v>
      </c>
      <c r="F55" s="85">
        <f t="shared" si="14"/>
        <v>-85549</v>
      </c>
      <c r="G55" s="85">
        <f t="shared" si="14"/>
        <v>-82983</v>
      </c>
      <c r="H55" s="85">
        <f t="shared" si="15"/>
        <v>-79194</v>
      </c>
      <c r="I55" s="109"/>
      <c r="J55" s="85">
        <f t="shared" si="16"/>
        <v>-9035</v>
      </c>
      <c r="K55" s="90">
        <f t="shared" si="17"/>
        <v>0.10887772194304858</v>
      </c>
      <c r="M55" s="85">
        <f t="shared" si="18"/>
        <v>-5402</v>
      </c>
      <c r="N55" s="90">
        <f t="shared" si="19"/>
        <v>6.2367230072965733E-2</v>
      </c>
    </row>
    <row r="56" spans="1:17" s="107" customFormat="1" ht="12.75">
      <c r="A56" s="112" t="s">
        <v>107</v>
      </c>
      <c r="B56" s="113" t="s">
        <v>108</v>
      </c>
      <c r="C56" s="85">
        <f t="shared" si="12"/>
        <v>-3284</v>
      </c>
      <c r="D56" s="85">
        <f t="shared" si="13"/>
        <v>-2669</v>
      </c>
      <c r="E56" s="85">
        <f t="shared" si="14"/>
        <v>-4367</v>
      </c>
      <c r="F56" s="85">
        <f t="shared" si="14"/>
        <v>-3447</v>
      </c>
      <c r="G56" s="85">
        <f t="shared" si="14"/>
        <v>-3941</v>
      </c>
      <c r="H56" s="85">
        <f t="shared" si="15"/>
        <v>-3212</v>
      </c>
      <c r="I56" s="109"/>
      <c r="J56" s="85">
        <f t="shared" si="16"/>
        <v>657</v>
      </c>
      <c r="K56" s="90">
        <f t="shared" si="17"/>
        <v>-0.16670895711748288</v>
      </c>
      <c r="M56" s="85">
        <f t="shared" si="18"/>
        <v>-615</v>
      </c>
      <c r="N56" s="90">
        <f t="shared" si="19"/>
        <v>0.23042337954289996</v>
      </c>
    </row>
    <row r="57" spans="1:17" s="107" customFormat="1" ht="12.75">
      <c r="A57" s="112" t="s">
        <v>109</v>
      </c>
      <c r="B57" s="113" t="s">
        <v>110</v>
      </c>
      <c r="C57" s="85">
        <f t="shared" si="12"/>
        <v>-20962</v>
      </c>
      <c r="D57" s="85">
        <f t="shared" si="13"/>
        <v>-19350</v>
      </c>
      <c r="E57" s="85">
        <f t="shared" si="14"/>
        <v>-23246</v>
      </c>
      <c r="F57" s="85">
        <f t="shared" si="14"/>
        <v>-19590</v>
      </c>
      <c r="G57" s="85">
        <f t="shared" si="14"/>
        <v>-14030</v>
      </c>
      <c r="H57" s="85">
        <f t="shared" si="15"/>
        <v>-10322</v>
      </c>
      <c r="I57" s="109"/>
      <c r="J57" s="85">
        <f t="shared" si="16"/>
        <v>-6932</v>
      </c>
      <c r="K57" s="90">
        <f t="shared" si="17"/>
        <v>0.4940841054882395</v>
      </c>
      <c r="M57" s="85">
        <f t="shared" si="18"/>
        <v>-1612</v>
      </c>
      <c r="N57" s="90">
        <f t="shared" si="19"/>
        <v>8.330749354005168E-2</v>
      </c>
    </row>
    <row r="58" spans="1:17" s="118" customFormat="1" ht="12.75">
      <c r="A58" s="79" t="s">
        <v>111</v>
      </c>
      <c r="B58" s="21" t="s">
        <v>112</v>
      </c>
      <c r="C58" s="85">
        <f t="shared" si="12"/>
        <v>-1</v>
      </c>
      <c r="D58" s="85">
        <f t="shared" si="13"/>
        <v>0</v>
      </c>
      <c r="E58" s="85">
        <f t="shared" si="14"/>
        <v>0</v>
      </c>
      <c r="F58" s="85">
        <f t="shared" si="14"/>
        <v>0</v>
      </c>
      <c r="G58" s="85">
        <f t="shared" si="14"/>
        <v>0</v>
      </c>
      <c r="H58" s="85">
        <f t="shared" si="15"/>
        <v>0</v>
      </c>
      <c r="I58" s="117"/>
      <c r="J58" s="85">
        <f t="shared" si="16"/>
        <v>-1</v>
      </c>
      <c r="K58" s="90">
        <f t="shared" si="17"/>
        <v>0</v>
      </c>
      <c r="M58" s="85">
        <f t="shared" si="18"/>
        <v>-1</v>
      </c>
      <c r="N58" s="90">
        <f t="shared" si="19"/>
        <v>0</v>
      </c>
    </row>
    <row r="59" spans="1:17" s="107" customFormat="1" ht="25.5">
      <c r="A59" s="83" t="s">
        <v>128</v>
      </c>
      <c r="B59" s="21" t="s">
        <v>129</v>
      </c>
      <c r="C59" s="85">
        <f t="shared" si="12"/>
        <v>-1470</v>
      </c>
      <c r="D59" s="85">
        <f t="shared" si="13"/>
        <v>-6111</v>
      </c>
      <c r="E59" s="85">
        <f t="shared" si="14"/>
        <v>-11962</v>
      </c>
      <c r="F59" s="85">
        <f t="shared" si="14"/>
        <v>-18699</v>
      </c>
      <c r="G59" s="85">
        <f t="shared" si="14"/>
        <v>-12778</v>
      </c>
      <c r="H59" s="85">
        <f t="shared" si="15"/>
        <v>-12556</v>
      </c>
      <c r="I59" s="109"/>
      <c r="J59" s="85">
        <f t="shared" si="16"/>
        <v>11308</v>
      </c>
      <c r="K59" s="90">
        <f t="shared" si="17"/>
        <v>-0.8849585224604789</v>
      </c>
      <c r="M59" s="85">
        <f t="shared" si="18"/>
        <v>4641</v>
      </c>
      <c r="N59" s="90">
        <f t="shared" si="19"/>
        <v>-0.75945017182130581</v>
      </c>
    </row>
    <row r="60" spans="1:17" s="116" customFormat="1" ht="13.5" thickBot="1">
      <c r="A60" s="105"/>
      <c r="B60" s="27"/>
      <c r="C60" s="121">
        <f t="shared" si="12"/>
        <v>-161929</v>
      </c>
      <c r="D60" s="121">
        <f t="shared" si="13"/>
        <v>-148931</v>
      </c>
      <c r="E60" s="121">
        <f t="shared" si="14"/>
        <v>-179087</v>
      </c>
      <c r="F60" s="121">
        <f t="shared" si="14"/>
        <v>-180375</v>
      </c>
      <c r="G60" s="121">
        <f t="shared" si="14"/>
        <v>-162091</v>
      </c>
      <c r="H60" s="121">
        <f t="shared" si="15"/>
        <v>-155260</v>
      </c>
      <c r="I60" s="115"/>
      <c r="J60" s="121">
        <f t="shared" si="16"/>
        <v>162</v>
      </c>
      <c r="K60" s="122">
        <f t="shared" si="17"/>
        <v>-9.9943858696658044E-4</v>
      </c>
      <c r="M60" s="121">
        <f t="shared" si="18"/>
        <v>-12998</v>
      </c>
      <c r="N60" s="122">
        <f t="shared" si="19"/>
        <v>8.7275315414520813E-2</v>
      </c>
      <c r="O60" s="133"/>
      <c r="P60" s="133"/>
    </row>
    <row r="61" spans="1:17" s="143" customFormat="1" ht="17.25" customHeight="1" thickTop="1">
      <c r="A61" s="136" t="s">
        <v>95</v>
      </c>
      <c r="B61" s="137" t="s">
        <v>96</v>
      </c>
      <c r="C61" s="138">
        <f t="shared" si="12"/>
        <v>337035</v>
      </c>
      <c r="D61" s="138">
        <f t="shared" si="13"/>
        <v>253686</v>
      </c>
      <c r="E61" s="138">
        <f t="shared" si="14"/>
        <v>275397</v>
      </c>
      <c r="F61" s="138">
        <f t="shared" si="14"/>
        <v>296062</v>
      </c>
      <c r="G61" s="138">
        <f t="shared" si="14"/>
        <v>276245</v>
      </c>
      <c r="H61" s="138">
        <f t="shared" si="15"/>
        <v>270580</v>
      </c>
      <c r="I61" s="139"/>
      <c r="J61" s="138">
        <f t="shared" si="16"/>
        <v>60790</v>
      </c>
      <c r="K61" s="140">
        <f t="shared" si="17"/>
        <v>0.22005828159785698</v>
      </c>
      <c r="L61" s="141"/>
      <c r="M61" s="138">
        <f t="shared" si="18"/>
        <v>83349</v>
      </c>
      <c r="N61" s="140">
        <f t="shared" si="19"/>
        <v>0.32855183179205788</v>
      </c>
      <c r="O61" s="142"/>
    </row>
    <row r="62" spans="1:17" s="129" customFormat="1">
      <c r="A62" s="144"/>
      <c r="B62" s="126"/>
    </row>
  </sheetData>
  <mergeCells count="6">
    <mergeCell ref="J3:K3"/>
    <mergeCell ref="J4:K4"/>
    <mergeCell ref="J34:K34"/>
    <mergeCell ref="M34:N34"/>
    <mergeCell ref="J35:K35"/>
    <mergeCell ref="M35:N35"/>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3" orientation="landscape" r:id="rId1"/>
  <ignoredErrors>
    <ignoredError sqref="D37:D63" formula="1"/>
  </ignoredErrors>
</worksheet>
</file>

<file path=xl/worksheets/sheet5.xml><?xml version="1.0" encoding="utf-8"?>
<worksheet xmlns="http://schemas.openxmlformats.org/spreadsheetml/2006/main" xmlns:r="http://schemas.openxmlformats.org/officeDocument/2006/relationships">
  <sheetPr codeName="Arkusz6">
    <tabColor theme="6"/>
    <pageSetUpPr fitToPage="1"/>
  </sheetPr>
  <dimension ref="A1:O46"/>
  <sheetViews>
    <sheetView showGridLines="0" zoomScale="85" zoomScaleNormal="85" workbookViewId="0">
      <pane xSplit="2" topLeftCell="C1" activePane="topRight" state="frozen"/>
      <selection pane="topRight" activeCell="H46" sqref="E46:H46"/>
    </sheetView>
  </sheetViews>
  <sheetFormatPr defaultColWidth="10.28515625" defaultRowHeight="14.25" outlineLevelCol="1"/>
  <cols>
    <col min="1" max="1" width="43.42578125" style="5" customWidth="1"/>
    <col min="2" max="2" width="33.42578125" style="5" customWidth="1" outlineLevel="1"/>
    <col min="3" max="8" width="12.7109375" style="5" customWidth="1"/>
    <col min="9" max="9" width="2.28515625" style="23" customWidth="1"/>
    <col min="10" max="10" width="12.7109375" style="5" customWidth="1"/>
    <col min="11" max="11" width="12.140625" style="5" customWidth="1"/>
    <col min="12" max="12" width="2.42578125" style="23" customWidth="1"/>
    <col min="13" max="13" width="12.7109375" style="5" customWidth="1"/>
    <col min="14" max="14" width="12.140625" style="5" customWidth="1"/>
    <col min="15" max="15" width="10.28515625" style="23"/>
    <col min="16" max="16384" width="10.28515625" style="5"/>
  </cols>
  <sheetData>
    <row r="1" spans="1:15">
      <c r="A1" s="145" t="s">
        <v>0</v>
      </c>
      <c r="B1" s="145" t="s">
        <v>1</v>
      </c>
      <c r="C1" s="62"/>
      <c r="D1" s="62"/>
      <c r="E1" s="62"/>
      <c r="F1" s="62"/>
      <c r="G1" s="62"/>
      <c r="H1" s="62"/>
      <c r="J1" s="62"/>
      <c r="K1" s="62"/>
    </row>
    <row r="2" spans="1:15">
      <c r="A2" s="62"/>
      <c r="B2" s="62"/>
      <c r="C2" s="62"/>
      <c r="D2" s="62"/>
      <c r="E2" s="62"/>
      <c r="F2" s="62"/>
      <c r="G2" s="62"/>
      <c r="H2" s="62"/>
      <c r="J2" s="62"/>
      <c r="K2" s="62"/>
    </row>
    <row r="3" spans="1:15" s="4" customFormat="1" ht="15">
      <c r="A3" s="146" t="s">
        <v>2</v>
      </c>
      <c r="B3" s="146" t="s">
        <v>3</v>
      </c>
      <c r="C3" s="146"/>
      <c r="D3" s="146"/>
      <c r="E3" s="146"/>
      <c r="F3" s="146"/>
      <c r="G3" s="146"/>
      <c r="H3" s="146"/>
      <c r="I3" s="147"/>
      <c r="J3" s="418" t="s">
        <v>4</v>
      </c>
      <c r="K3" s="418"/>
      <c r="L3" s="147"/>
      <c r="O3" s="147"/>
    </row>
    <row r="4" spans="1:15" ht="27" customHeight="1">
      <c r="A4" s="104" t="s">
        <v>24</v>
      </c>
      <c r="B4" s="104" t="s">
        <v>25</v>
      </c>
      <c r="C4" s="14" t="s">
        <v>7</v>
      </c>
      <c r="D4" s="14" t="s">
        <v>8</v>
      </c>
      <c r="E4" s="14" t="s">
        <v>9</v>
      </c>
      <c r="F4" s="14" t="s">
        <v>10</v>
      </c>
      <c r="G4" s="14" t="s">
        <v>11</v>
      </c>
      <c r="H4" s="14" t="s">
        <v>12</v>
      </c>
      <c r="J4" s="415" t="s">
        <v>13</v>
      </c>
      <c r="K4" s="416"/>
    </row>
    <row r="5" spans="1:15">
      <c r="A5" s="26" t="s">
        <v>130</v>
      </c>
      <c r="B5" s="148" t="s">
        <v>21</v>
      </c>
      <c r="C5" s="149"/>
      <c r="D5" s="149"/>
      <c r="E5" s="149"/>
      <c r="F5" s="149"/>
      <c r="G5" s="149"/>
      <c r="H5" s="149"/>
      <c r="J5" s="85"/>
      <c r="K5" s="90"/>
    </row>
    <row r="6" spans="1:15">
      <c r="A6" s="150" t="s">
        <v>131</v>
      </c>
      <c r="B6" s="151" t="s">
        <v>132</v>
      </c>
      <c r="C6" s="85">
        <v>63272</v>
      </c>
      <c r="D6" s="85">
        <v>26932</v>
      </c>
      <c r="E6" s="85">
        <v>103939</v>
      </c>
      <c r="F6" s="85">
        <v>76159.399999999994</v>
      </c>
      <c r="G6" s="85">
        <v>49737</v>
      </c>
      <c r="H6" s="85">
        <v>24483</v>
      </c>
      <c r="J6" s="85">
        <f t="shared" ref="J6:J15" si="0">+C6-G6</f>
        <v>13535</v>
      </c>
      <c r="K6" s="90">
        <f t="shared" ref="K6:K15" si="1">IF(ISERROR(J6/G6),0,J6/G6)</f>
        <v>0.27213141122303314</v>
      </c>
    </row>
    <row r="7" spans="1:15">
      <c r="A7" s="150" t="s">
        <v>133</v>
      </c>
      <c r="B7" s="151" t="s">
        <v>134</v>
      </c>
      <c r="C7" s="85">
        <v>15511</v>
      </c>
      <c r="D7" s="85">
        <v>4075</v>
      </c>
      <c r="E7" s="85">
        <v>16921</v>
      </c>
      <c r="F7" s="85">
        <v>12526</v>
      </c>
      <c r="G7" s="85">
        <v>8274</v>
      </c>
      <c r="H7" s="85">
        <v>3995</v>
      </c>
      <c r="J7" s="85">
        <f t="shared" si="0"/>
        <v>7237</v>
      </c>
      <c r="K7" s="90">
        <f t="shared" si="1"/>
        <v>0.87466763355088228</v>
      </c>
    </row>
    <row r="8" spans="1:15">
      <c r="A8" s="150" t="s">
        <v>135</v>
      </c>
      <c r="B8" s="151" t="s">
        <v>136</v>
      </c>
      <c r="C8" s="85">
        <v>53163</v>
      </c>
      <c r="D8" s="85">
        <v>25291</v>
      </c>
      <c r="E8" s="85">
        <v>105789</v>
      </c>
      <c r="F8" s="85">
        <v>79214.399999999994</v>
      </c>
      <c r="G8" s="85">
        <v>51999</v>
      </c>
      <c r="H8" s="85">
        <v>24068</v>
      </c>
      <c r="J8" s="85">
        <f t="shared" si="0"/>
        <v>1164</v>
      </c>
      <c r="K8" s="90">
        <f t="shared" si="1"/>
        <v>2.2385045866266658E-2</v>
      </c>
    </row>
    <row r="9" spans="1:15">
      <c r="A9" s="150" t="s">
        <v>137</v>
      </c>
      <c r="B9" s="151" t="s">
        <v>138</v>
      </c>
      <c r="C9" s="85">
        <v>7260</v>
      </c>
      <c r="D9" s="85">
        <v>2014</v>
      </c>
      <c r="E9" s="85">
        <v>7914</v>
      </c>
      <c r="F9" s="85">
        <v>5771</v>
      </c>
      <c r="G9" s="85">
        <v>3952</v>
      </c>
      <c r="H9" s="85">
        <v>2014</v>
      </c>
      <c r="J9" s="85">
        <f t="shared" si="0"/>
        <v>3308</v>
      </c>
      <c r="K9" s="90">
        <f t="shared" si="1"/>
        <v>0.83704453441295545</v>
      </c>
    </row>
    <row r="10" spans="1:15">
      <c r="A10" s="150" t="s">
        <v>139</v>
      </c>
      <c r="B10" s="151" t="s">
        <v>140</v>
      </c>
      <c r="C10" s="85">
        <v>11800</v>
      </c>
      <c r="D10" s="85">
        <v>5352</v>
      </c>
      <c r="E10" s="85">
        <v>23383</v>
      </c>
      <c r="F10" s="85">
        <v>17836</v>
      </c>
      <c r="G10" s="85">
        <v>9508</v>
      </c>
      <c r="H10" s="85">
        <v>5000</v>
      </c>
      <c r="J10" s="85">
        <f t="shared" si="0"/>
        <v>2292</v>
      </c>
      <c r="K10" s="90">
        <f t="shared" si="1"/>
        <v>0.24106015986537652</v>
      </c>
    </row>
    <row r="11" spans="1:15">
      <c r="A11" s="150" t="s">
        <v>141</v>
      </c>
      <c r="B11" s="151" t="s">
        <v>142</v>
      </c>
      <c r="C11" s="85">
        <v>30426</v>
      </c>
      <c r="D11" s="85">
        <v>13535</v>
      </c>
      <c r="E11" s="85">
        <v>79993</v>
      </c>
      <c r="F11" s="85">
        <v>61699.6</v>
      </c>
      <c r="G11" s="85">
        <v>43619</v>
      </c>
      <c r="H11" s="85">
        <v>20676</v>
      </c>
      <c r="J11" s="85">
        <f t="shared" si="0"/>
        <v>-13193</v>
      </c>
      <c r="K11" s="90">
        <f t="shared" si="1"/>
        <v>-0.30245993718333752</v>
      </c>
    </row>
    <row r="12" spans="1:15">
      <c r="A12" s="152" t="s">
        <v>143</v>
      </c>
      <c r="B12" s="151" t="s">
        <v>144</v>
      </c>
      <c r="C12" s="85">
        <v>11430</v>
      </c>
      <c r="D12" s="85">
        <v>3887</v>
      </c>
      <c r="E12" s="85">
        <v>11600</v>
      </c>
      <c r="F12" s="85">
        <v>10581.6</v>
      </c>
      <c r="G12" s="85">
        <v>7018</v>
      </c>
      <c r="H12" s="85">
        <v>2952</v>
      </c>
      <c r="J12" s="85">
        <f t="shared" si="0"/>
        <v>4412</v>
      </c>
      <c r="K12" s="90">
        <f t="shared" si="1"/>
        <v>0.6286691365061271</v>
      </c>
    </row>
    <row r="13" spans="1:15" s="23" customFormat="1">
      <c r="A13" s="153" t="s">
        <v>145</v>
      </c>
      <c r="B13" s="151" t="s">
        <v>146</v>
      </c>
      <c r="C13" s="85">
        <v>1612</v>
      </c>
      <c r="D13" s="85">
        <v>0</v>
      </c>
      <c r="E13" s="85">
        <v>0</v>
      </c>
      <c r="F13" s="85">
        <v>0</v>
      </c>
      <c r="G13" s="85">
        <v>0</v>
      </c>
      <c r="H13" s="85">
        <v>0</v>
      </c>
      <c r="J13" s="85">
        <f t="shared" si="0"/>
        <v>1612</v>
      </c>
      <c r="K13" s="90">
        <f t="shared" si="1"/>
        <v>0</v>
      </c>
      <c r="M13" s="5"/>
      <c r="N13" s="5"/>
    </row>
    <row r="14" spans="1:15">
      <c r="A14" s="150" t="s">
        <v>147</v>
      </c>
      <c r="B14" s="151" t="s">
        <v>148</v>
      </c>
      <c r="C14" s="84">
        <v>15403</v>
      </c>
      <c r="D14" s="84">
        <v>1181</v>
      </c>
      <c r="E14" s="84">
        <v>7704</v>
      </c>
      <c r="F14" s="84">
        <v>5569</v>
      </c>
      <c r="G14" s="84">
        <v>2481</v>
      </c>
      <c r="H14" s="84">
        <v>1105</v>
      </c>
      <c r="J14" s="84">
        <f t="shared" si="0"/>
        <v>12922</v>
      </c>
      <c r="K14" s="86">
        <f t="shared" si="1"/>
        <v>5.2083837162434499</v>
      </c>
    </row>
    <row r="15" spans="1:15">
      <c r="A15" s="26"/>
      <c r="B15" s="71"/>
      <c r="C15" s="88">
        <v>209877</v>
      </c>
      <c r="D15" s="88">
        <v>82267</v>
      </c>
      <c r="E15" s="88">
        <v>357243</v>
      </c>
      <c r="F15" s="88">
        <v>269357</v>
      </c>
      <c r="G15" s="88">
        <v>176588</v>
      </c>
      <c r="H15" s="88">
        <v>84293</v>
      </c>
      <c r="J15" s="88">
        <f t="shared" si="0"/>
        <v>33289</v>
      </c>
      <c r="K15" s="89">
        <f t="shared" si="1"/>
        <v>0.18851224318753257</v>
      </c>
    </row>
    <row r="16" spans="1:15">
      <c r="A16" s="26" t="s">
        <v>149</v>
      </c>
      <c r="B16" s="71" t="s">
        <v>23</v>
      </c>
      <c r="C16" s="154"/>
      <c r="D16" s="154"/>
      <c r="E16" s="154"/>
      <c r="F16" s="154"/>
      <c r="G16" s="154"/>
      <c r="H16" s="154"/>
      <c r="J16" s="154"/>
      <c r="K16" s="155"/>
    </row>
    <row r="17" spans="1:14" s="5" customFormat="1">
      <c r="A17" s="150" t="s">
        <v>150</v>
      </c>
      <c r="B17" s="151" t="s">
        <v>132</v>
      </c>
      <c r="C17" s="85">
        <v>-2003</v>
      </c>
      <c r="D17" s="85">
        <v>-1015</v>
      </c>
      <c r="E17" s="85">
        <v>-4383</v>
      </c>
      <c r="F17" s="85">
        <v>-2749.6</v>
      </c>
      <c r="G17" s="85">
        <v>-758</v>
      </c>
      <c r="H17" s="85">
        <v>-339</v>
      </c>
      <c r="I17" s="23"/>
      <c r="J17" s="85">
        <f t="shared" ref="J17:J23" si="2">+C17-G17</f>
        <v>-1245</v>
      </c>
      <c r="K17" s="90">
        <f t="shared" ref="K17:K23" si="3">IF(ISERROR(J17/G17),0,J17/G17)</f>
        <v>1.6424802110817942</v>
      </c>
      <c r="L17" s="23"/>
    </row>
    <row r="18" spans="1:14" s="5" customFormat="1">
      <c r="A18" s="150" t="s">
        <v>141</v>
      </c>
      <c r="B18" s="151" t="s">
        <v>142</v>
      </c>
      <c r="C18" s="85">
        <v>-19332</v>
      </c>
      <c r="D18" s="85">
        <v>-7812</v>
      </c>
      <c r="E18" s="85">
        <v>-33944</v>
      </c>
      <c r="F18" s="85">
        <v>-25614</v>
      </c>
      <c r="G18" s="85">
        <v>-17344</v>
      </c>
      <c r="H18" s="85">
        <v>-8935</v>
      </c>
      <c r="I18" s="23"/>
      <c r="J18" s="85">
        <f t="shared" si="2"/>
        <v>-1988</v>
      </c>
      <c r="K18" s="90">
        <f t="shared" si="3"/>
        <v>0.11462177121771218</v>
      </c>
      <c r="L18" s="23"/>
    </row>
    <row r="19" spans="1:14" s="5" customFormat="1">
      <c r="A19" s="150" t="s">
        <v>143</v>
      </c>
      <c r="B19" s="151" t="s">
        <v>144</v>
      </c>
      <c r="C19" s="85">
        <v>-443</v>
      </c>
      <c r="D19" s="85">
        <v>-101</v>
      </c>
      <c r="E19" s="85">
        <v>-269</v>
      </c>
      <c r="F19" s="85">
        <v>-196</v>
      </c>
      <c r="G19" s="85">
        <v>-128</v>
      </c>
      <c r="H19" s="85">
        <v>-70</v>
      </c>
      <c r="I19" s="23"/>
      <c r="J19" s="85">
        <f t="shared" si="2"/>
        <v>-315</v>
      </c>
      <c r="K19" s="90">
        <f t="shared" si="3"/>
        <v>2.4609375</v>
      </c>
      <c r="L19" s="23"/>
    </row>
    <row r="20" spans="1:14" s="23" customFormat="1">
      <c r="A20" s="153" t="s">
        <v>145</v>
      </c>
      <c r="B20" s="151" t="s">
        <v>146</v>
      </c>
      <c r="C20" s="85">
        <v>-962</v>
      </c>
      <c r="D20" s="85">
        <v>0</v>
      </c>
      <c r="E20" s="85">
        <v>0</v>
      </c>
      <c r="F20" s="85">
        <v>0</v>
      </c>
      <c r="G20" s="85">
        <v>0</v>
      </c>
      <c r="H20" s="85">
        <v>0</v>
      </c>
      <c r="J20" s="85">
        <f t="shared" si="2"/>
        <v>-962</v>
      </c>
      <c r="K20" s="90">
        <f t="shared" si="3"/>
        <v>0</v>
      </c>
      <c r="M20" s="5"/>
      <c r="N20" s="5"/>
    </row>
    <row r="21" spans="1:14" s="5" customFormat="1">
      <c r="A21" s="150" t="s">
        <v>147</v>
      </c>
      <c r="B21" s="151" t="s">
        <v>151</v>
      </c>
      <c r="C21" s="85">
        <v>-4528</v>
      </c>
      <c r="D21" s="85">
        <v>-1477</v>
      </c>
      <c r="E21" s="85">
        <v>-8148</v>
      </c>
      <c r="F21" s="85">
        <v>-6640.4</v>
      </c>
      <c r="G21" s="85">
        <v>-4569</v>
      </c>
      <c r="H21" s="85">
        <v>-2397</v>
      </c>
      <c r="I21" s="23"/>
      <c r="J21" s="85">
        <f t="shared" si="2"/>
        <v>41</v>
      </c>
      <c r="K21" s="90">
        <f t="shared" si="3"/>
        <v>-8.9735171810024078E-3</v>
      </c>
      <c r="L21" s="23"/>
    </row>
    <row r="22" spans="1:14" s="5" customFormat="1" ht="15" thickBot="1">
      <c r="A22" s="20"/>
      <c r="B22" s="80"/>
      <c r="C22" s="121">
        <v>-27268</v>
      </c>
      <c r="D22" s="121">
        <v>-10405</v>
      </c>
      <c r="E22" s="121">
        <v>-46744</v>
      </c>
      <c r="F22" s="121">
        <v>-35200</v>
      </c>
      <c r="G22" s="121">
        <v>-22799</v>
      </c>
      <c r="H22" s="121">
        <v>-11741</v>
      </c>
      <c r="I22" s="23"/>
      <c r="J22" s="121">
        <f t="shared" si="2"/>
        <v>-4469</v>
      </c>
      <c r="K22" s="122">
        <f t="shared" si="3"/>
        <v>0.19601736918285889</v>
      </c>
      <c r="L22" s="23"/>
    </row>
    <row r="23" spans="1:14" s="5" customFormat="1" ht="15" thickTop="1">
      <c r="A23" s="156" t="s">
        <v>24</v>
      </c>
      <c r="B23" s="38" t="s">
        <v>25</v>
      </c>
      <c r="C23" s="123">
        <v>182609</v>
      </c>
      <c r="D23" s="123">
        <v>71862</v>
      </c>
      <c r="E23" s="123">
        <v>310499</v>
      </c>
      <c r="F23" s="123">
        <v>234157</v>
      </c>
      <c r="G23" s="123">
        <v>153789</v>
      </c>
      <c r="H23" s="123">
        <v>72552</v>
      </c>
      <c r="I23" s="147"/>
      <c r="J23" s="123">
        <f t="shared" si="2"/>
        <v>28820</v>
      </c>
      <c r="K23" s="125">
        <f t="shared" si="3"/>
        <v>0.18739961895844306</v>
      </c>
      <c r="L23" s="23"/>
    </row>
    <row r="24" spans="1:14" s="5" customFormat="1">
      <c r="B24" s="131"/>
      <c r="C24" s="132"/>
      <c r="D24" s="132"/>
      <c r="E24" s="132"/>
      <c r="F24" s="132"/>
      <c r="G24" s="132"/>
      <c r="H24" s="132"/>
      <c r="I24" s="23"/>
      <c r="J24" s="132"/>
      <c r="K24" s="132"/>
      <c r="L24" s="23"/>
    </row>
    <row r="25" spans="1:14" s="5" customFormat="1">
      <c r="B25" s="131"/>
      <c r="C25" s="131"/>
      <c r="D25" s="131"/>
      <c r="E25" s="131"/>
      <c r="F25" s="131"/>
      <c r="G25" s="131"/>
      <c r="H25" s="131"/>
      <c r="I25" s="23"/>
      <c r="J25" s="131"/>
      <c r="K25" s="131"/>
      <c r="L25" s="23"/>
    </row>
    <row r="26" spans="1:14" s="5" customFormat="1" ht="15">
      <c r="A26" s="63" t="s">
        <v>58</v>
      </c>
      <c r="B26" s="63" t="s">
        <v>59</v>
      </c>
      <c r="C26" s="63"/>
      <c r="D26" s="63"/>
      <c r="E26" s="63"/>
      <c r="F26" s="63"/>
      <c r="G26" s="63"/>
      <c r="H26" s="63"/>
      <c r="I26" s="23"/>
      <c r="J26" s="414" t="s">
        <v>4</v>
      </c>
      <c r="K26" s="414"/>
      <c r="L26" s="23"/>
      <c r="M26" s="414" t="s">
        <v>60</v>
      </c>
      <c r="N26" s="414"/>
    </row>
    <row r="27" spans="1:14" s="5" customFormat="1" ht="27.75" customHeight="1">
      <c r="A27" s="104" t="s">
        <v>24</v>
      </c>
      <c r="B27" s="104" t="s">
        <v>25</v>
      </c>
      <c r="C27" s="14" t="s">
        <v>61</v>
      </c>
      <c r="D27" s="14" t="s">
        <v>62</v>
      </c>
      <c r="E27" s="14" t="s">
        <v>63</v>
      </c>
      <c r="F27" s="14" t="s">
        <v>64</v>
      </c>
      <c r="G27" s="14" t="s">
        <v>65</v>
      </c>
      <c r="H27" s="14" t="s">
        <v>66</v>
      </c>
      <c r="I27" s="23"/>
      <c r="J27" s="415" t="s">
        <v>13</v>
      </c>
      <c r="K27" s="416"/>
      <c r="L27" s="23"/>
      <c r="M27" s="415" t="s">
        <v>67</v>
      </c>
      <c r="N27" s="417"/>
    </row>
    <row r="28" spans="1:14" s="5" customFormat="1">
      <c r="A28" s="26" t="s">
        <v>130</v>
      </c>
      <c r="B28" s="148" t="s">
        <v>21</v>
      </c>
      <c r="C28" s="149"/>
      <c r="D28" s="149"/>
      <c r="E28" s="149"/>
      <c r="F28" s="149"/>
      <c r="G28" s="149"/>
      <c r="H28" s="149"/>
      <c r="I28" s="23"/>
      <c r="J28" s="85"/>
      <c r="K28" s="90"/>
      <c r="L28" s="23"/>
      <c r="M28" s="85"/>
      <c r="N28" s="90"/>
    </row>
    <row r="29" spans="1:14" s="5" customFormat="1">
      <c r="A29" s="20" t="s">
        <v>131</v>
      </c>
      <c r="B29" s="151" t="s">
        <v>132</v>
      </c>
      <c r="C29" s="85">
        <f t="shared" ref="C29:G38" si="4">C6-D6</f>
        <v>36340</v>
      </c>
      <c r="D29" s="85">
        <f t="shared" ref="D29:D38" si="5">D6</f>
        <v>26932</v>
      </c>
      <c r="E29" s="85">
        <f t="shared" si="4"/>
        <v>27779.600000000006</v>
      </c>
      <c r="F29" s="85">
        <f t="shared" si="4"/>
        <v>26422.399999999994</v>
      </c>
      <c r="G29" s="85">
        <f t="shared" si="4"/>
        <v>25254</v>
      </c>
      <c r="H29" s="85">
        <f t="shared" ref="H29:H38" si="6">H6</f>
        <v>24483</v>
      </c>
      <c r="I29" s="23"/>
      <c r="J29" s="85">
        <f t="shared" ref="J29:J38" si="7">+C29-G29</f>
        <v>11086</v>
      </c>
      <c r="K29" s="90">
        <f t="shared" ref="K29:K38" si="8">IF(ISERROR(J29/G29),0,J29/G29)</f>
        <v>0.43897996357012753</v>
      </c>
      <c r="L29" s="23"/>
      <c r="M29" s="85">
        <f t="shared" ref="M29:M38" si="9">+C29-D29</f>
        <v>9408</v>
      </c>
      <c r="N29" s="90">
        <f t="shared" ref="N29:N38" si="10">IF(ISERROR(M29/D29),0,M29/D29)</f>
        <v>0.34932422397148372</v>
      </c>
    </row>
    <row r="30" spans="1:14" s="5" customFormat="1">
      <c r="A30" s="150" t="s">
        <v>133</v>
      </c>
      <c r="B30" s="151" t="s">
        <v>134</v>
      </c>
      <c r="C30" s="85">
        <f>C7-D7</f>
        <v>11436</v>
      </c>
      <c r="D30" s="85">
        <f t="shared" si="5"/>
        <v>4075</v>
      </c>
      <c r="E30" s="85">
        <f t="shared" si="4"/>
        <v>4395</v>
      </c>
      <c r="F30" s="85">
        <f t="shared" si="4"/>
        <v>4252</v>
      </c>
      <c r="G30" s="85">
        <f t="shared" si="4"/>
        <v>4279</v>
      </c>
      <c r="H30" s="85">
        <f t="shared" si="6"/>
        <v>3995</v>
      </c>
      <c r="I30" s="23"/>
      <c r="J30" s="85">
        <f t="shared" si="7"/>
        <v>7157</v>
      </c>
      <c r="K30" s="90">
        <f t="shared" si="8"/>
        <v>1.6725870530497779</v>
      </c>
      <c r="L30" s="23"/>
      <c r="M30" s="85">
        <f t="shared" si="9"/>
        <v>7361</v>
      </c>
      <c r="N30" s="90">
        <f t="shared" si="10"/>
        <v>1.8063803680981596</v>
      </c>
    </row>
    <row r="31" spans="1:14" s="5" customFormat="1">
      <c r="A31" s="150" t="s">
        <v>135</v>
      </c>
      <c r="B31" s="151" t="s">
        <v>136</v>
      </c>
      <c r="C31" s="85">
        <f t="shared" si="4"/>
        <v>27872</v>
      </c>
      <c r="D31" s="85">
        <f t="shared" si="5"/>
        <v>25291</v>
      </c>
      <c r="E31" s="85">
        <f t="shared" si="4"/>
        <v>26574.600000000006</v>
      </c>
      <c r="F31" s="85">
        <f t="shared" si="4"/>
        <v>27215.399999999994</v>
      </c>
      <c r="G31" s="85">
        <f t="shared" si="4"/>
        <v>27931</v>
      </c>
      <c r="H31" s="85">
        <f t="shared" si="6"/>
        <v>24068</v>
      </c>
      <c r="I31" s="23"/>
      <c r="J31" s="85">
        <f t="shared" si="7"/>
        <v>-59</v>
      </c>
      <c r="K31" s="90">
        <f t="shared" si="8"/>
        <v>-2.1123482868497367E-3</v>
      </c>
      <c r="L31" s="23"/>
      <c r="M31" s="85">
        <f t="shared" si="9"/>
        <v>2581</v>
      </c>
      <c r="N31" s="90">
        <f t="shared" si="10"/>
        <v>0.10205211340002372</v>
      </c>
    </row>
    <row r="32" spans="1:14" s="5" customFormat="1">
      <c r="A32" s="150" t="s">
        <v>137</v>
      </c>
      <c r="B32" s="151" t="s">
        <v>138</v>
      </c>
      <c r="C32" s="85">
        <f t="shared" si="4"/>
        <v>5246</v>
      </c>
      <c r="D32" s="85">
        <f t="shared" si="5"/>
        <v>2014</v>
      </c>
      <c r="E32" s="85">
        <f t="shared" si="4"/>
        <v>2143</v>
      </c>
      <c r="F32" s="85">
        <f t="shared" si="4"/>
        <v>1819</v>
      </c>
      <c r="G32" s="85">
        <f t="shared" si="4"/>
        <v>1938</v>
      </c>
      <c r="H32" s="85">
        <f t="shared" si="6"/>
        <v>2014</v>
      </c>
      <c r="I32" s="23"/>
      <c r="J32" s="85">
        <f t="shared" si="7"/>
        <v>3308</v>
      </c>
      <c r="K32" s="90">
        <f t="shared" si="8"/>
        <v>1.7069143446852426</v>
      </c>
      <c r="L32" s="23"/>
      <c r="M32" s="85">
        <f t="shared" si="9"/>
        <v>3232</v>
      </c>
      <c r="N32" s="90">
        <f t="shared" si="10"/>
        <v>1.6047666335650448</v>
      </c>
    </row>
    <row r="33" spans="1:14" s="5" customFormat="1">
      <c r="A33" s="150" t="s">
        <v>139</v>
      </c>
      <c r="B33" s="151" t="s">
        <v>140</v>
      </c>
      <c r="C33" s="85">
        <f t="shared" si="4"/>
        <v>6448</v>
      </c>
      <c r="D33" s="85">
        <f t="shared" si="5"/>
        <v>5352</v>
      </c>
      <c r="E33" s="85">
        <f t="shared" si="4"/>
        <v>5547</v>
      </c>
      <c r="F33" s="85">
        <f t="shared" si="4"/>
        <v>8328</v>
      </c>
      <c r="G33" s="85">
        <f t="shared" si="4"/>
        <v>4508</v>
      </c>
      <c r="H33" s="85">
        <f t="shared" si="6"/>
        <v>5000</v>
      </c>
      <c r="I33" s="23"/>
      <c r="J33" s="85">
        <f t="shared" si="7"/>
        <v>1940</v>
      </c>
      <c r="K33" s="90">
        <f t="shared" si="8"/>
        <v>0.43034605146406391</v>
      </c>
      <c r="L33" s="23"/>
      <c r="M33" s="85">
        <f t="shared" si="9"/>
        <v>1096</v>
      </c>
      <c r="N33" s="90">
        <f t="shared" si="10"/>
        <v>0.20478325859491778</v>
      </c>
    </row>
    <row r="34" spans="1:14" s="5" customFormat="1">
      <c r="A34" s="150" t="s">
        <v>141</v>
      </c>
      <c r="B34" s="151" t="s">
        <v>142</v>
      </c>
      <c r="C34" s="85">
        <f t="shared" si="4"/>
        <v>16891</v>
      </c>
      <c r="D34" s="85">
        <f t="shared" si="5"/>
        <v>13535</v>
      </c>
      <c r="E34" s="85">
        <f t="shared" si="4"/>
        <v>18293.400000000001</v>
      </c>
      <c r="F34" s="85">
        <f t="shared" si="4"/>
        <v>18080.599999999999</v>
      </c>
      <c r="G34" s="85">
        <f t="shared" si="4"/>
        <v>22943</v>
      </c>
      <c r="H34" s="85">
        <f t="shared" si="6"/>
        <v>20676</v>
      </c>
      <c r="I34" s="23"/>
      <c r="J34" s="85">
        <f t="shared" si="7"/>
        <v>-6052</v>
      </c>
      <c r="K34" s="90">
        <f t="shared" si="8"/>
        <v>-0.26378416074619709</v>
      </c>
      <c r="L34" s="23"/>
      <c r="M34" s="85">
        <f t="shared" si="9"/>
        <v>3356</v>
      </c>
      <c r="N34" s="90">
        <f t="shared" si="10"/>
        <v>0.24794975988178797</v>
      </c>
    </row>
    <row r="35" spans="1:14" s="5" customFormat="1">
      <c r="A35" s="152" t="s">
        <v>143</v>
      </c>
      <c r="B35" s="151" t="s">
        <v>144</v>
      </c>
      <c r="C35" s="85">
        <f t="shared" si="4"/>
        <v>7543</v>
      </c>
      <c r="D35" s="85">
        <f t="shared" si="5"/>
        <v>3887</v>
      </c>
      <c r="E35" s="85">
        <f t="shared" si="4"/>
        <v>1018.3999999999996</v>
      </c>
      <c r="F35" s="85">
        <f t="shared" si="4"/>
        <v>3563.6000000000004</v>
      </c>
      <c r="G35" s="85">
        <f t="shared" si="4"/>
        <v>4066</v>
      </c>
      <c r="H35" s="85">
        <f t="shared" si="6"/>
        <v>2952</v>
      </c>
      <c r="I35" s="23"/>
      <c r="J35" s="85">
        <f t="shared" si="7"/>
        <v>3477</v>
      </c>
      <c r="K35" s="90">
        <f t="shared" si="8"/>
        <v>0.85514018691588789</v>
      </c>
      <c r="L35" s="23"/>
      <c r="M35" s="85">
        <f t="shared" si="9"/>
        <v>3656</v>
      </c>
      <c r="N35" s="90">
        <f t="shared" si="10"/>
        <v>0.94057113455106767</v>
      </c>
    </row>
    <row r="36" spans="1:14" s="23" customFormat="1">
      <c r="A36" s="153" t="s">
        <v>145</v>
      </c>
      <c r="B36" s="151" t="s">
        <v>146</v>
      </c>
      <c r="C36" s="85">
        <f t="shared" si="4"/>
        <v>1612</v>
      </c>
      <c r="D36" s="85">
        <f t="shared" si="5"/>
        <v>0</v>
      </c>
      <c r="E36" s="85">
        <f t="shared" si="4"/>
        <v>0</v>
      </c>
      <c r="F36" s="85">
        <f t="shared" si="4"/>
        <v>0</v>
      </c>
      <c r="G36" s="85">
        <f t="shared" si="4"/>
        <v>0</v>
      </c>
      <c r="H36" s="85">
        <f t="shared" si="6"/>
        <v>0</v>
      </c>
      <c r="J36" s="85">
        <f t="shared" si="7"/>
        <v>1612</v>
      </c>
      <c r="K36" s="90">
        <f t="shared" si="8"/>
        <v>0</v>
      </c>
      <c r="M36" s="85">
        <f t="shared" si="9"/>
        <v>1612</v>
      </c>
      <c r="N36" s="90">
        <f t="shared" si="10"/>
        <v>0</v>
      </c>
    </row>
    <row r="37" spans="1:14" s="5" customFormat="1">
      <c r="A37" s="150" t="s">
        <v>147</v>
      </c>
      <c r="B37" s="151" t="s">
        <v>148</v>
      </c>
      <c r="C37" s="84">
        <f t="shared" si="4"/>
        <v>14222</v>
      </c>
      <c r="D37" s="84">
        <f t="shared" si="5"/>
        <v>1181</v>
      </c>
      <c r="E37" s="84">
        <f t="shared" si="4"/>
        <v>2135</v>
      </c>
      <c r="F37" s="84">
        <f t="shared" si="4"/>
        <v>3088</v>
      </c>
      <c r="G37" s="84">
        <f t="shared" si="4"/>
        <v>1376</v>
      </c>
      <c r="H37" s="84">
        <f t="shared" si="6"/>
        <v>1105</v>
      </c>
      <c r="I37" s="23"/>
      <c r="J37" s="84">
        <f t="shared" si="7"/>
        <v>12846</v>
      </c>
      <c r="K37" s="86">
        <f t="shared" si="8"/>
        <v>9.3357558139534884</v>
      </c>
      <c r="L37" s="23"/>
      <c r="M37" s="84">
        <f t="shared" si="9"/>
        <v>13041</v>
      </c>
      <c r="N37" s="86">
        <f t="shared" si="10"/>
        <v>11.04233700254022</v>
      </c>
    </row>
    <row r="38" spans="1:14" s="5" customFormat="1">
      <c r="A38" s="26"/>
      <c r="B38" s="71"/>
      <c r="C38" s="88">
        <f t="shared" si="4"/>
        <v>127610</v>
      </c>
      <c r="D38" s="88">
        <f t="shared" si="5"/>
        <v>82267</v>
      </c>
      <c r="E38" s="88">
        <f t="shared" si="4"/>
        <v>87886</v>
      </c>
      <c r="F38" s="88">
        <f t="shared" si="4"/>
        <v>92769</v>
      </c>
      <c r="G38" s="88">
        <f t="shared" si="4"/>
        <v>92295</v>
      </c>
      <c r="H38" s="88">
        <f t="shared" si="6"/>
        <v>84293</v>
      </c>
      <c r="I38" s="23"/>
      <c r="J38" s="88">
        <f t="shared" si="7"/>
        <v>35315</v>
      </c>
      <c r="K38" s="89">
        <f t="shared" si="8"/>
        <v>0.38263177853621538</v>
      </c>
      <c r="L38" s="23"/>
      <c r="M38" s="88">
        <f t="shared" si="9"/>
        <v>45343</v>
      </c>
      <c r="N38" s="89">
        <f t="shared" si="10"/>
        <v>0.55116875539402188</v>
      </c>
    </row>
    <row r="39" spans="1:14" s="5" customFormat="1">
      <c r="A39" s="26" t="s">
        <v>149</v>
      </c>
      <c r="B39" s="71" t="s">
        <v>23</v>
      </c>
      <c r="C39" s="154"/>
      <c r="D39" s="154"/>
      <c r="E39" s="154"/>
      <c r="F39" s="154"/>
      <c r="G39" s="154"/>
      <c r="H39" s="154"/>
      <c r="I39" s="23"/>
      <c r="J39" s="154"/>
      <c r="K39" s="155"/>
      <c r="L39" s="23"/>
      <c r="M39" s="154"/>
      <c r="N39" s="155"/>
    </row>
    <row r="40" spans="1:14" s="5" customFormat="1">
      <c r="A40" s="150" t="s">
        <v>150</v>
      </c>
      <c r="B40" s="151" t="s">
        <v>132</v>
      </c>
      <c r="C40" s="85">
        <f t="shared" ref="C40:G46" si="11">C17-D17</f>
        <v>-988</v>
      </c>
      <c r="D40" s="85">
        <f t="shared" ref="D40:D46" si="12">D17</f>
        <v>-1015</v>
      </c>
      <c r="E40" s="85">
        <f t="shared" si="11"/>
        <v>-1633.4</v>
      </c>
      <c r="F40" s="85">
        <f t="shared" si="11"/>
        <v>-1991.6</v>
      </c>
      <c r="G40" s="85">
        <f t="shared" si="11"/>
        <v>-419</v>
      </c>
      <c r="H40" s="85">
        <f t="shared" ref="H40:H46" si="13">H17</f>
        <v>-339</v>
      </c>
      <c r="I40" s="23"/>
      <c r="J40" s="85">
        <f t="shared" ref="J40:J46" si="14">+C40-G40</f>
        <v>-569</v>
      </c>
      <c r="K40" s="90">
        <f t="shared" ref="K40:K46" si="15">IF(ISERROR(J40/G40),0,J40/G40)</f>
        <v>1.3579952267303104</v>
      </c>
      <c r="L40" s="23"/>
      <c r="M40" s="85">
        <f t="shared" ref="M40:M46" si="16">+C40-D40</f>
        <v>27</v>
      </c>
      <c r="N40" s="90">
        <f t="shared" ref="N40:N46" si="17">IF(ISERROR(M40/D40),0,M40/D40)</f>
        <v>-2.6600985221674877E-2</v>
      </c>
    </row>
    <row r="41" spans="1:14" s="5" customFormat="1">
      <c r="A41" s="150" t="s">
        <v>141</v>
      </c>
      <c r="B41" s="151" t="s">
        <v>142</v>
      </c>
      <c r="C41" s="85">
        <f t="shared" si="11"/>
        <v>-11520</v>
      </c>
      <c r="D41" s="85">
        <f t="shared" si="12"/>
        <v>-7812</v>
      </c>
      <c r="E41" s="85">
        <f t="shared" si="11"/>
        <v>-8330</v>
      </c>
      <c r="F41" s="85">
        <f t="shared" si="11"/>
        <v>-8270</v>
      </c>
      <c r="G41" s="85">
        <f t="shared" si="11"/>
        <v>-8409</v>
      </c>
      <c r="H41" s="85">
        <f t="shared" si="13"/>
        <v>-8935</v>
      </c>
      <c r="I41" s="23"/>
      <c r="J41" s="85">
        <f t="shared" si="14"/>
        <v>-3111</v>
      </c>
      <c r="K41" s="90">
        <f t="shared" si="15"/>
        <v>0.36996075633250092</v>
      </c>
      <c r="L41" s="23"/>
      <c r="M41" s="85">
        <f t="shared" si="16"/>
        <v>-3708</v>
      </c>
      <c r="N41" s="90">
        <f t="shared" si="17"/>
        <v>0.47465437788018433</v>
      </c>
    </row>
    <row r="42" spans="1:14" s="5" customFormat="1">
      <c r="A42" s="150" t="s">
        <v>143</v>
      </c>
      <c r="B42" s="151" t="s">
        <v>144</v>
      </c>
      <c r="C42" s="85">
        <f t="shared" si="11"/>
        <v>-342</v>
      </c>
      <c r="D42" s="85">
        <f t="shared" si="12"/>
        <v>-101</v>
      </c>
      <c r="E42" s="85">
        <f t="shared" si="11"/>
        <v>-73</v>
      </c>
      <c r="F42" s="85">
        <f t="shared" si="11"/>
        <v>-68</v>
      </c>
      <c r="G42" s="85">
        <f t="shared" si="11"/>
        <v>-58</v>
      </c>
      <c r="H42" s="85">
        <f t="shared" si="13"/>
        <v>-70</v>
      </c>
      <c r="I42" s="23"/>
      <c r="J42" s="85">
        <f t="shared" si="14"/>
        <v>-284</v>
      </c>
      <c r="K42" s="90">
        <f t="shared" si="15"/>
        <v>4.8965517241379306</v>
      </c>
      <c r="L42" s="23"/>
      <c r="M42" s="85">
        <f t="shared" si="16"/>
        <v>-241</v>
      </c>
      <c r="N42" s="90">
        <f t="shared" si="17"/>
        <v>2.386138613861386</v>
      </c>
    </row>
    <row r="43" spans="1:14" s="23" customFormat="1">
      <c r="A43" s="153" t="s">
        <v>145</v>
      </c>
      <c r="B43" s="151" t="s">
        <v>146</v>
      </c>
      <c r="C43" s="85">
        <f t="shared" si="11"/>
        <v>-962</v>
      </c>
      <c r="D43" s="85">
        <f t="shared" si="12"/>
        <v>0</v>
      </c>
      <c r="E43" s="85">
        <f t="shared" si="11"/>
        <v>0</v>
      </c>
      <c r="F43" s="85">
        <f t="shared" si="11"/>
        <v>0</v>
      </c>
      <c r="G43" s="85">
        <f t="shared" si="11"/>
        <v>0</v>
      </c>
      <c r="H43" s="85">
        <f t="shared" si="13"/>
        <v>0</v>
      </c>
      <c r="J43" s="85">
        <f t="shared" si="14"/>
        <v>-962</v>
      </c>
      <c r="K43" s="90">
        <f t="shared" si="15"/>
        <v>0</v>
      </c>
      <c r="M43" s="85">
        <f t="shared" si="16"/>
        <v>-962</v>
      </c>
      <c r="N43" s="90">
        <f t="shared" si="17"/>
        <v>0</v>
      </c>
    </row>
    <row r="44" spans="1:14" s="5" customFormat="1">
      <c r="A44" s="150" t="s">
        <v>147</v>
      </c>
      <c r="B44" s="151" t="s">
        <v>151</v>
      </c>
      <c r="C44" s="85">
        <f t="shared" si="11"/>
        <v>-3051</v>
      </c>
      <c r="D44" s="85">
        <f t="shared" si="12"/>
        <v>-1477</v>
      </c>
      <c r="E44" s="85">
        <f t="shared" si="11"/>
        <v>-1507.6000000000004</v>
      </c>
      <c r="F44" s="85">
        <f t="shared" si="11"/>
        <v>-2071.3999999999996</v>
      </c>
      <c r="G44" s="85">
        <f t="shared" si="11"/>
        <v>-2172</v>
      </c>
      <c r="H44" s="85">
        <f t="shared" si="13"/>
        <v>-2397</v>
      </c>
      <c r="I44" s="23"/>
      <c r="J44" s="85">
        <f t="shared" si="14"/>
        <v>-879</v>
      </c>
      <c r="K44" s="90">
        <f t="shared" si="15"/>
        <v>0.40469613259668508</v>
      </c>
      <c r="L44" s="23"/>
      <c r="M44" s="85">
        <f t="shared" si="16"/>
        <v>-1574</v>
      </c>
      <c r="N44" s="90">
        <f t="shared" si="17"/>
        <v>1.0656736628300609</v>
      </c>
    </row>
    <row r="45" spans="1:14" s="5" customFormat="1" ht="15" thickBot="1">
      <c r="A45" s="20"/>
      <c r="B45" s="80"/>
      <c r="C45" s="121">
        <f t="shared" si="11"/>
        <v>-16863</v>
      </c>
      <c r="D45" s="121">
        <f t="shared" si="12"/>
        <v>-10405</v>
      </c>
      <c r="E45" s="121">
        <f t="shared" si="11"/>
        <v>-11544</v>
      </c>
      <c r="F45" s="121">
        <f t="shared" si="11"/>
        <v>-12401</v>
      </c>
      <c r="G45" s="121">
        <f t="shared" si="11"/>
        <v>-11058</v>
      </c>
      <c r="H45" s="121">
        <f t="shared" si="13"/>
        <v>-11741</v>
      </c>
      <c r="I45" s="23"/>
      <c r="J45" s="121">
        <f t="shared" si="14"/>
        <v>-5805</v>
      </c>
      <c r="K45" s="122">
        <f t="shared" si="15"/>
        <v>0.52495930548019532</v>
      </c>
      <c r="L45" s="23"/>
      <c r="M45" s="121">
        <f t="shared" si="16"/>
        <v>-6458</v>
      </c>
      <c r="N45" s="122">
        <f t="shared" si="17"/>
        <v>0.62066314271984624</v>
      </c>
    </row>
    <row r="46" spans="1:14" s="5" customFormat="1" ht="15" thickTop="1">
      <c r="A46" s="156" t="s">
        <v>24</v>
      </c>
      <c r="B46" s="38" t="s">
        <v>25</v>
      </c>
      <c r="C46" s="123">
        <f t="shared" si="11"/>
        <v>110747</v>
      </c>
      <c r="D46" s="123">
        <f t="shared" si="12"/>
        <v>71862</v>
      </c>
      <c r="E46" s="123">
        <f t="shared" si="11"/>
        <v>76342</v>
      </c>
      <c r="F46" s="123">
        <f t="shared" si="11"/>
        <v>80368</v>
      </c>
      <c r="G46" s="123">
        <f t="shared" si="11"/>
        <v>81237</v>
      </c>
      <c r="H46" s="123">
        <f t="shared" si="13"/>
        <v>72552</v>
      </c>
      <c r="I46" s="147"/>
      <c r="J46" s="123">
        <f t="shared" si="14"/>
        <v>29510</v>
      </c>
      <c r="K46" s="125">
        <f t="shared" si="15"/>
        <v>0.36325812129940793</v>
      </c>
      <c r="L46" s="147"/>
      <c r="M46" s="123">
        <f t="shared" si="16"/>
        <v>38885</v>
      </c>
      <c r="N46" s="125">
        <f t="shared" si="17"/>
        <v>0.54110656536138713</v>
      </c>
    </row>
  </sheetData>
  <mergeCells count="6">
    <mergeCell ref="J3:K3"/>
    <mergeCell ref="J4:K4"/>
    <mergeCell ref="J26:K26"/>
    <mergeCell ref="M26:N26"/>
    <mergeCell ref="J27:K27"/>
    <mergeCell ref="M27:N27"/>
  </mergeCells>
  <hyperlinks>
    <hyperlink ref="B1" location="'Table of Contents'!A1" display="Back to table of contents"/>
    <hyperlink ref="A1" location="'Table of Contents'!A1" display="Powrót do spisu treści"/>
  </hyperlinks>
  <pageMargins left="0.70866141732283472" right="0.70866141732283472" top="0.74803149606299213" bottom="0.74803149606299213" header="0.31496062992125984" footer="0.31496062992125984"/>
  <pageSetup paperSize="9" scale="63" orientation="landscape" r:id="rId1"/>
  <ignoredErrors>
    <ignoredError sqref="D29:D52" formula="1"/>
  </ignoredErrors>
</worksheet>
</file>

<file path=xl/worksheets/sheet6.xml><?xml version="1.0" encoding="utf-8"?>
<worksheet xmlns="http://schemas.openxmlformats.org/spreadsheetml/2006/main" xmlns:r="http://schemas.openxmlformats.org/officeDocument/2006/relationships">
  <sheetPr codeName="Arkusz7">
    <tabColor theme="6"/>
    <pageSetUpPr fitToPage="1"/>
  </sheetPr>
  <dimension ref="A1:N27"/>
  <sheetViews>
    <sheetView showGridLines="0" zoomScale="85" zoomScaleNormal="85" workbookViewId="0">
      <pane xSplit="2" topLeftCell="C1" activePane="topRight" state="frozen"/>
      <selection pane="topRight" activeCell="D22" sqref="D22"/>
    </sheetView>
  </sheetViews>
  <sheetFormatPr defaultColWidth="10.28515625" defaultRowHeight="14.25" outlineLevelRow="1" outlineLevelCol="1"/>
  <cols>
    <col min="1" max="1" width="53.28515625" style="5" customWidth="1"/>
    <col min="2" max="2" width="47.42578125" style="5" customWidth="1" outlineLevel="1"/>
    <col min="3" max="8" width="12.140625" style="5" customWidth="1"/>
    <col min="9" max="9" width="2.42578125" style="23" customWidth="1"/>
    <col min="10" max="11" width="12.140625" style="5" customWidth="1"/>
    <col min="12" max="12" width="2.42578125" style="23" customWidth="1"/>
    <col min="13" max="14" width="12.140625" style="5" customWidth="1"/>
    <col min="15" max="16384" width="10.28515625" style="5"/>
  </cols>
  <sheetData>
    <row r="1" spans="1:14" s="4" customFormat="1">
      <c r="A1" s="1" t="s">
        <v>0</v>
      </c>
      <c r="B1" s="1" t="s">
        <v>1</v>
      </c>
      <c r="C1" s="3"/>
      <c r="D1" s="3"/>
      <c r="E1" s="3"/>
      <c r="F1" s="3"/>
      <c r="G1" s="3"/>
      <c r="H1" s="3"/>
      <c r="I1" s="147"/>
      <c r="J1" s="3"/>
      <c r="K1" s="3"/>
      <c r="L1" s="3"/>
      <c r="M1" s="3"/>
      <c r="N1" s="3"/>
    </row>
    <row r="2" spans="1:14">
      <c r="C2" s="62"/>
      <c r="D2" s="62"/>
      <c r="E2" s="62"/>
      <c r="F2" s="62"/>
      <c r="G2" s="62"/>
      <c r="H2" s="62"/>
      <c r="J2" s="62"/>
      <c r="K2" s="62"/>
      <c r="L2" s="62"/>
      <c r="M2" s="62"/>
      <c r="N2" s="62"/>
    </row>
    <row r="3" spans="1:14" ht="15">
      <c r="A3" s="63" t="s">
        <v>2</v>
      </c>
      <c r="B3" s="63" t="s">
        <v>3</v>
      </c>
      <c r="C3" s="157"/>
      <c r="D3" s="157"/>
      <c r="E3" s="157"/>
      <c r="F3" s="157"/>
      <c r="G3" s="157"/>
      <c r="H3" s="157"/>
      <c r="J3" s="414" t="s">
        <v>4</v>
      </c>
      <c r="K3" s="414"/>
      <c r="L3" s="62"/>
      <c r="M3" s="62"/>
      <c r="N3" s="62"/>
    </row>
    <row r="4" spans="1:14" ht="27" customHeight="1">
      <c r="A4" s="104" t="s">
        <v>34</v>
      </c>
      <c r="B4" s="104" t="s">
        <v>35</v>
      </c>
      <c r="C4" s="14" t="s">
        <v>7</v>
      </c>
      <c r="D4" s="14" t="s">
        <v>8</v>
      </c>
      <c r="E4" s="14" t="s">
        <v>9</v>
      </c>
      <c r="F4" s="14" t="s">
        <v>10</v>
      </c>
      <c r="G4" s="14" t="s">
        <v>11</v>
      </c>
      <c r="H4" s="14" t="s">
        <v>12</v>
      </c>
      <c r="J4" s="415" t="s">
        <v>13</v>
      </c>
      <c r="K4" s="416"/>
      <c r="L4" s="62"/>
      <c r="M4" s="62"/>
      <c r="N4" s="62"/>
    </row>
    <row r="5" spans="1:14" ht="25.5">
      <c r="A5" s="20" t="s">
        <v>152</v>
      </c>
      <c r="B5" s="158" t="s">
        <v>153</v>
      </c>
      <c r="C5" s="159">
        <v>956</v>
      </c>
      <c r="D5" s="159">
        <v>187</v>
      </c>
      <c r="E5" s="159">
        <v>3060</v>
      </c>
      <c r="F5" s="159">
        <v>3137</v>
      </c>
      <c r="G5" s="159">
        <v>0</v>
      </c>
      <c r="H5" s="159">
        <v>0</v>
      </c>
      <c r="I5" s="160"/>
      <c r="J5" s="159">
        <f t="shared" ref="J5:J13" si="0">+C5-G5</f>
        <v>956</v>
      </c>
      <c r="K5" s="161">
        <f t="shared" ref="K5:K13" si="1">IF(ISERROR(J5/G5),0,J5/G5)</f>
        <v>0</v>
      </c>
      <c r="L5" s="62"/>
      <c r="M5" s="62"/>
      <c r="N5" s="62"/>
    </row>
    <row r="6" spans="1:14">
      <c r="A6" s="20" t="s">
        <v>154</v>
      </c>
      <c r="B6" s="21" t="s">
        <v>155</v>
      </c>
      <c r="C6" s="159">
        <v>2618</v>
      </c>
      <c r="D6" s="159">
        <v>1163</v>
      </c>
      <c r="E6" s="159">
        <v>8163</v>
      </c>
      <c r="F6" s="159">
        <v>6434</v>
      </c>
      <c r="G6" s="159">
        <v>3975</v>
      </c>
      <c r="H6" s="159">
        <v>1711</v>
      </c>
      <c r="I6" s="160"/>
      <c r="J6" s="159">
        <f t="shared" si="0"/>
        <v>-1357</v>
      </c>
      <c r="K6" s="161">
        <f t="shared" si="1"/>
        <v>-0.34138364779874214</v>
      </c>
      <c r="L6" s="62"/>
      <c r="M6" s="62"/>
      <c r="N6" s="62"/>
    </row>
    <row r="7" spans="1:14" ht="25.5">
      <c r="A7" s="20" t="s">
        <v>156</v>
      </c>
      <c r="B7" s="80" t="s">
        <v>157</v>
      </c>
      <c r="C7" s="159">
        <v>172</v>
      </c>
      <c r="D7" s="159">
        <v>30</v>
      </c>
      <c r="E7" s="159">
        <v>5669</v>
      </c>
      <c r="F7" s="159">
        <v>1897</v>
      </c>
      <c r="G7" s="159">
        <v>749</v>
      </c>
      <c r="H7" s="159">
        <v>85</v>
      </c>
      <c r="I7" s="160"/>
      <c r="J7" s="159">
        <f t="shared" si="0"/>
        <v>-577</v>
      </c>
      <c r="K7" s="161">
        <f t="shared" si="1"/>
        <v>-0.77036048064085449</v>
      </c>
      <c r="L7" s="62"/>
      <c r="M7" s="62"/>
      <c r="N7" s="62"/>
    </row>
    <row r="8" spans="1:14">
      <c r="A8" s="20" t="s">
        <v>158</v>
      </c>
      <c r="B8" s="80" t="s">
        <v>159</v>
      </c>
      <c r="C8" s="159">
        <v>1811</v>
      </c>
      <c r="D8" s="159">
        <v>776</v>
      </c>
      <c r="E8" s="159">
        <v>2624</v>
      </c>
      <c r="F8" s="159">
        <v>1965</v>
      </c>
      <c r="G8" s="159">
        <v>1383</v>
      </c>
      <c r="H8" s="159">
        <v>674</v>
      </c>
      <c r="I8" s="160"/>
      <c r="J8" s="159">
        <f t="shared" si="0"/>
        <v>428</v>
      </c>
      <c r="K8" s="161">
        <f t="shared" si="1"/>
        <v>0.30947216196673899</v>
      </c>
      <c r="L8" s="62"/>
      <c r="M8" s="62"/>
      <c r="N8" s="62"/>
    </row>
    <row r="9" spans="1:14" ht="51">
      <c r="A9" s="162" t="s">
        <v>160</v>
      </c>
      <c r="B9" s="163" t="s">
        <v>161</v>
      </c>
      <c r="C9" s="159">
        <v>3273</v>
      </c>
      <c r="D9" s="159">
        <v>2712</v>
      </c>
      <c r="E9" s="159">
        <v>5502</v>
      </c>
      <c r="F9" s="159">
        <v>4385</v>
      </c>
      <c r="G9" s="159">
        <v>3114</v>
      </c>
      <c r="H9" s="159">
        <v>1071</v>
      </c>
      <c r="I9" s="160"/>
      <c r="J9" s="159">
        <f t="shared" si="0"/>
        <v>159</v>
      </c>
      <c r="K9" s="161">
        <f t="shared" si="1"/>
        <v>5.1059730250481696E-2</v>
      </c>
      <c r="L9" s="62"/>
      <c r="M9" s="62"/>
      <c r="N9" s="62"/>
    </row>
    <row r="10" spans="1:14" hidden="1" outlineLevel="1">
      <c r="A10" s="20" t="s">
        <v>162</v>
      </c>
      <c r="B10" s="80" t="s">
        <v>163</v>
      </c>
      <c r="C10" s="159">
        <v>0</v>
      </c>
      <c r="D10" s="159">
        <v>0</v>
      </c>
      <c r="E10" s="159">
        <v>0</v>
      </c>
      <c r="F10" s="159">
        <v>0</v>
      </c>
      <c r="G10" s="159">
        <v>0</v>
      </c>
      <c r="H10" s="159">
        <v>0</v>
      </c>
      <c r="I10" s="160"/>
      <c r="J10" s="159">
        <f t="shared" si="0"/>
        <v>0</v>
      </c>
      <c r="K10" s="161">
        <f t="shared" si="1"/>
        <v>0</v>
      </c>
      <c r="L10" s="62"/>
      <c r="M10" s="62"/>
      <c r="N10" s="62"/>
    </row>
    <row r="11" spans="1:14" s="23" customFormat="1" collapsed="1">
      <c r="A11" s="83" t="s">
        <v>164</v>
      </c>
      <c r="B11" s="80" t="s">
        <v>165</v>
      </c>
      <c r="C11" s="159">
        <v>3073</v>
      </c>
      <c r="D11" s="159">
        <v>0</v>
      </c>
      <c r="E11" s="159">
        <v>0</v>
      </c>
      <c r="F11" s="159">
        <v>0</v>
      </c>
      <c r="G11" s="159">
        <v>0</v>
      </c>
      <c r="H11" s="159">
        <v>0</v>
      </c>
      <c r="I11" s="160"/>
      <c r="J11" s="159">
        <f t="shared" si="0"/>
        <v>3073</v>
      </c>
      <c r="K11" s="161">
        <f t="shared" si="1"/>
        <v>0</v>
      </c>
      <c r="L11" s="62"/>
      <c r="M11" s="62"/>
      <c r="N11" s="62"/>
    </row>
    <row r="12" spans="1:14" ht="15" thickBot="1">
      <c r="A12" s="20" t="s">
        <v>166</v>
      </c>
      <c r="B12" s="80" t="s">
        <v>167</v>
      </c>
      <c r="C12" s="164">
        <v>4955</v>
      </c>
      <c r="D12" s="164">
        <v>1489</v>
      </c>
      <c r="E12" s="164">
        <v>12919</v>
      </c>
      <c r="F12" s="164">
        <v>10351</v>
      </c>
      <c r="G12" s="164">
        <v>7169</v>
      </c>
      <c r="H12" s="164">
        <v>2091</v>
      </c>
      <c r="I12" s="160"/>
      <c r="J12" s="164">
        <f t="shared" si="0"/>
        <v>-2214</v>
      </c>
      <c r="K12" s="165">
        <f t="shared" si="1"/>
        <v>-0.30882968335890643</v>
      </c>
      <c r="L12" s="62"/>
      <c r="M12" s="62"/>
      <c r="N12" s="62"/>
    </row>
    <row r="13" spans="1:14" s="4" customFormat="1" ht="15" thickTop="1">
      <c r="A13" s="156" t="s">
        <v>168</v>
      </c>
      <c r="B13" s="38" t="s">
        <v>169</v>
      </c>
      <c r="C13" s="138">
        <v>16858</v>
      </c>
      <c r="D13" s="138">
        <v>6357</v>
      </c>
      <c r="E13" s="138">
        <v>37937</v>
      </c>
      <c r="F13" s="138">
        <v>28169</v>
      </c>
      <c r="G13" s="138">
        <v>16390</v>
      </c>
      <c r="H13" s="138">
        <v>5632</v>
      </c>
      <c r="I13" s="166"/>
      <c r="J13" s="138">
        <f t="shared" si="0"/>
        <v>468</v>
      </c>
      <c r="K13" s="140">
        <f t="shared" si="1"/>
        <v>2.8553996339231238E-2</v>
      </c>
      <c r="L13" s="3"/>
      <c r="M13" s="3"/>
      <c r="N13" s="3"/>
    </row>
    <row r="14" spans="1:14">
      <c r="B14" s="131"/>
      <c r="C14" s="85"/>
      <c r="D14" s="85"/>
      <c r="E14" s="85"/>
      <c r="F14" s="85"/>
      <c r="G14" s="85"/>
      <c r="H14" s="85"/>
      <c r="J14" s="85"/>
      <c r="K14" s="167"/>
      <c r="L14" s="62"/>
      <c r="M14" s="62"/>
      <c r="N14" s="62"/>
    </row>
    <row r="15" spans="1:14">
      <c r="B15" s="131"/>
      <c r="C15" s="85"/>
      <c r="D15" s="85"/>
      <c r="E15" s="85"/>
      <c r="F15" s="85"/>
      <c r="G15" s="85"/>
      <c r="H15" s="85"/>
      <c r="J15" s="85"/>
      <c r="K15" s="167"/>
      <c r="L15" s="62"/>
      <c r="M15" s="62"/>
      <c r="N15" s="62"/>
    </row>
    <row r="16" spans="1:14" ht="15">
      <c r="A16" s="63" t="s">
        <v>58</v>
      </c>
      <c r="B16" s="63" t="s">
        <v>59</v>
      </c>
      <c r="C16" s="168"/>
      <c r="D16" s="168"/>
      <c r="E16" s="168"/>
      <c r="F16" s="168"/>
      <c r="G16" s="168"/>
      <c r="H16" s="168"/>
      <c r="J16" s="414" t="s">
        <v>4</v>
      </c>
      <c r="K16" s="414"/>
      <c r="M16" s="414" t="s">
        <v>60</v>
      </c>
      <c r="N16" s="414"/>
    </row>
    <row r="17" spans="1:14" ht="27" customHeight="1">
      <c r="A17" s="104" t="s">
        <v>34</v>
      </c>
      <c r="B17" s="104" t="s">
        <v>35</v>
      </c>
      <c r="C17" s="14" t="s">
        <v>61</v>
      </c>
      <c r="D17" s="14" t="s">
        <v>62</v>
      </c>
      <c r="E17" s="14" t="s">
        <v>63</v>
      </c>
      <c r="F17" s="14" t="s">
        <v>64</v>
      </c>
      <c r="G17" s="14" t="s">
        <v>65</v>
      </c>
      <c r="H17" s="14" t="s">
        <v>66</v>
      </c>
      <c r="J17" s="415" t="s">
        <v>13</v>
      </c>
      <c r="K17" s="416"/>
      <c r="M17" s="415" t="s">
        <v>67</v>
      </c>
      <c r="N17" s="417"/>
    </row>
    <row r="18" spans="1:14" ht="25.5">
      <c r="A18" s="20" t="s">
        <v>152</v>
      </c>
      <c r="B18" s="158" t="s">
        <v>153</v>
      </c>
      <c r="C18" s="159">
        <f t="shared" ref="C18:C26" si="2">C5-D5</f>
        <v>769</v>
      </c>
      <c r="D18" s="159">
        <f t="shared" ref="D18:D26" si="3">D5</f>
        <v>187</v>
      </c>
      <c r="E18" s="159">
        <f t="shared" ref="E18:G26" si="4">E5-F5</f>
        <v>-77</v>
      </c>
      <c r="F18" s="159">
        <f t="shared" si="4"/>
        <v>3137</v>
      </c>
      <c r="G18" s="159">
        <f t="shared" si="4"/>
        <v>0</v>
      </c>
      <c r="H18" s="159">
        <f t="shared" ref="H18:H26" si="5">H5</f>
        <v>0</v>
      </c>
      <c r="I18" s="160"/>
      <c r="J18" s="159">
        <f t="shared" ref="J18:J26" si="6">+C18-G18</f>
        <v>769</v>
      </c>
      <c r="K18" s="161">
        <f t="shared" ref="K18:K26" si="7">IF(ISERROR(J18/G18),0,J18/G18)</f>
        <v>0</v>
      </c>
      <c r="L18" s="160"/>
      <c r="M18" s="159">
        <f t="shared" ref="M18:M26" si="8">+C18-D18</f>
        <v>582</v>
      </c>
      <c r="N18" s="161">
        <f t="shared" ref="N18:N26" si="9">IF(ISERROR(M18/D18),0,M18/D18)</f>
        <v>3.1122994652406417</v>
      </c>
    </row>
    <row r="19" spans="1:14">
      <c r="A19" s="20" t="s">
        <v>154</v>
      </c>
      <c r="B19" s="21" t="s">
        <v>155</v>
      </c>
      <c r="C19" s="159">
        <f t="shared" si="2"/>
        <v>1455</v>
      </c>
      <c r="D19" s="159">
        <f t="shared" si="3"/>
        <v>1163</v>
      </c>
      <c r="E19" s="159">
        <f t="shared" si="4"/>
        <v>1729</v>
      </c>
      <c r="F19" s="159">
        <f t="shared" si="4"/>
        <v>2459</v>
      </c>
      <c r="G19" s="159">
        <f t="shared" si="4"/>
        <v>2264</v>
      </c>
      <c r="H19" s="159">
        <f t="shared" si="5"/>
        <v>1711</v>
      </c>
      <c r="I19" s="160"/>
      <c r="J19" s="159">
        <f t="shared" si="6"/>
        <v>-809</v>
      </c>
      <c r="K19" s="161">
        <f t="shared" si="7"/>
        <v>-0.35733215547703179</v>
      </c>
      <c r="L19" s="160"/>
      <c r="M19" s="159">
        <f t="shared" si="8"/>
        <v>292</v>
      </c>
      <c r="N19" s="161">
        <f t="shared" si="9"/>
        <v>0.25107480653482372</v>
      </c>
    </row>
    <row r="20" spans="1:14" ht="26.25" customHeight="1">
      <c r="A20" s="20" t="s">
        <v>156</v>
      </c>
      <c r="B20" s="80" t="s">
        <v>157</v>
      </c>
      <c r="C20" s="159">
        <f t="shared" si="2"/>
        <v>142</v>
      </c>
      <c r="D20" s="159">
        <f t="shared" si="3"/>
        <v>30</v>
      </c>
      <c r="E20" s="159">
        <f t="shared" si="4"/>
        <v>3772</v>
      </c>
      <c r="F20" s="159">
        <f t="shared" si="4"/>
        <v>1148</v>
      </c>
      <c r="G20" s="159">
        <f t="shared" si="4"/>
        <v>664</v>
      </c>
      <c r="H20" s="159">
        <f t="shared" si="5"/>
        <v>85</v>
      </c>
      <c r="I20" s="160"/>
      <c r="J20" s="159">
        <f t="shared" si="6"/>
        <v>-522</v>
      </c>
      <c r="K20" s="161">
        <f t="shared" si="7"/>
        <v>-0.78614457831325302</v>
      </c>
      <c r="L20" s="160"/>
      <c r="M20" s="159">
        <f t="shared" si="8"/>
        <v>112</v>
      </c>
      <c r="N20" s="161">
        <f t="shared" si="9"/>
        <v>3.7333333333333334</v>
      </c>
    </row>
    <row r="21" spans="1:14">
      <c r="A21" s="20" t="s">
        <v>158</v>
      </c>
      <c r="B21" s="80" t="s">
        <v>159</v>
      </c>
      <c r="C21" s="159">
        <f t="shared" si="2"/>
        <v>1035</v>
      </c>
      <c r="D21" s="159">
        <f t="shared" si="3"/>
        <v>776</v>
      </c>
      <c r="E21" s="159">
        <f t="shared" si="4"/>
        <v>659</v>
      </c>
      <c r="F21" s="159">
        <f t="shared" si="4"/>
        <v>582</v>
      </c>
      <c r="G21" s="159">
        <f t="shared" si="4"/>
        <v>709</v>
      </c>
      <c r="H21" s="159">
        <f t="shared" si="5"/>
        <v>674</v>
      </c>
      <c r="I21" s="160"/>
      <c r="J21" s="159">
        <f t="shared" si="6"/>
        <v>326</v>
      </c>
      <c r="K21" s="161">
        <f t="shared" si="7"/>
        <v>0.45980253878702398</v>
      </c>
      <c r="L21" s="160"/>
      <c r="M21" s="159">
        <f t="shared" si="8"/>
        <v>259</v>
      </c>
      <c r="N21" s="161">
        <f t="shared" si="9"/>
        <v>0.33376288659793812</v>
      </c>
    </row>
    <row r="22" spans="1:14" ht="51">
      <c r="A22" s="162" t="s">
        <v>170</v>
      </c>
      <c r="B22" s="80" t="s">
        <v>161</v>
      </c>
      <c r="C22" s="159">
        <f t="shared" si="2"/>
        <v>561</v>
      </c>
      <c r="D22" s="159">
        <f t="shared" si="3"/>
        <v>2712</v>
      </c>
      <c r="E22" s="159">
        <f t="shared" si="4"/>
        <v>1117</v>
      </c>
      <c r="F22" s="159">
        <f t="shared" si="4"/>
        <v>1271</v>
      </c>
      <c r="G22" s="159">
        <f t="shared" si="4"/>
        <v>2043</v>
      </c>
      <c r="H22" s="159">
        <f t="shared" si="5"/>
        <v>1071</v>
      </c>
      <c r="I22" s="160"/>
      <c r="J22" s="159">
        <f t="shared" si="6"/>
        <v>-1482</v>
      </c>
      <c r="K22" s="161">
        <f t="shared" si="7"/>
        <v>-0.72540381791483111</v>
      </c>
      <c r="L22" s="160"/>
      <c r="M22" s="159">
        <f t="shared" si="8"/>
        <v>-2151</v>
      </c>
      <c r="N22" s="161">
        <f t="shared" si="9"/>
        <v>-0.79314159292035402</v>
      </c>
    </row>
    <row r="23" spans="1:14" hidden="1" outlineLevel="1">
      <c r="A23" s="20" t="s">
        <v>162</v>
      </c>
      <c r="B23" s="80" t="s">
        <v>163</v>
      </c>
      <c r="C23" s="159">
        <f t="shared" si="2"/>
        <v>0</v>
      </c>
      <c r="D23" s="159">
        <f t="shared" si="3"/>
        <v>0</v>
      </c>
      <c r="E23" s="159">
        <f t="shared" si="4"/>
        <v>0</v>
      </c>
      <c r="F23" s="159">
        <f t="shared" si="4"/>
        <v>0</v>
      </c>
      <c r="G23" s="159">
        <f t="shared" si="4"/>
        <v>0</v>
      </c>
      <c r="H23" s="159">
        <f t="shared" si="5"/>
        <v>0</v>
      </c>
      <c r="I23" s="160"/>
      <c r="J23" s="159">
        <f t="shared" si="6"/>
        <v>0</v>
      </c>
      <c r="K23" s="161">
        <f t="shared" si="7"/>
        <v>0</v>
      </c>
      <c r="L23" s="160"/>
      <c r="M23" s="159">
        <f t="shared" si="8"/>
        <v>0</v>
      </c>
      <c r="N23" s="161">
        <f t="shared" si="9"/>
        <v>0</v>
      </c>
    </row>
    <row r="24" spans="1:14" s="23" customFormat="1" ht="15" collapsed="1">
      <c r="A24" s="83" t="s">
        <v>164</v>
      </c>
      <c r="B24" s="80" t="s">
        <v>165</v>
      </c>
      <c r="C24" s="159">
        <f t="shared" si="2"/>
        <v>3073</v>
      </c>
      <c r="D24" s="159">
        <f t="shared" si="3"/>
        <v>0</v>
      </c>
      <c r="E24" s="159">
        <f t="shared" si="4"/>
        <v>0</v>
      </c>
      <c r="F24" s="159">
        <f t="shared" si="4"/>
        <v>0</v>
      </c>
      <c r="G24" s="159">
        <f t="shared" si="4"/>
        <v>0</v>
      </c>
      <c r="H24" s="159">
        <f t="shared" si="5"/>
        <v>0</v>
      </c>
      <c r="I24" s="160"/>
      <c r="J24" s="159">
        <f t="shared" si="6"/>
        <v>3073</v>
      </c>
      <c r="K24" s="161">
        <f t="shared" si="7"/>
        <v>0</v>
      </c>
      <c r="L24" s="160"/>
      <c r="M24" s="169">
        <f t="shared" si="8"/>
        <v>3073</v>
      </c>
      <c r="N24" s="161">
        <f t="shared" si="9"/>
        <v>0</v>
      </c>
    </row>
    <row r="25" spans="1:14" s="31" customFormat="1" ht="15" thickBot="1">
      <c r="A25" s="20" t="s">
        <v>166</v>
      </c>
      <c r="B25" s="80" t="s">
        <v>167</v>
      </c>
      <c r="C25" s="164">
        <f t="shared" si="2"/>
        <v>3466</v>
      </c>
      <c r="D25" s="164">
        <f t="shared" si="3"/>
        <v>1489</v>
      </c>
      <c r="E25" s="164">
        <f t="shared" si="4"/>
        <v>2568</v>
      </c>
      <c r="F25" s="164">
        <f t="shared" si="4"/>
        <v>3182</v>
      </c>
      <c r="G25" s="164">
        <f t="shared" si="4"/>
        <v>5078</v>
      </c>
      <c r="H25" s="164">
        <f t="shared" si="5"/>
        <v>2091</v>
      </c>
      <c r="I25" s="160"/>
      <c r="J25" s="164">
        <f t="shared" si="6"/>
        <v>-1612</v>
      </c>
      <c r="K25" s="165">
        <f t="shared" si="7"/>
        <v>-0.31744781410003936</v>
      </c>
      <c r="L25" s="160"/>
      <c r="M25" s="164">
        <f t="shared" si="8"/>
        <v>1977</v>
      </c>
      <c r="N25" s="165">
        <f t="shared" si="9"/>
        <v>1.3277367360644727</v>
      </c>
    </row>
    <row r="26" spans="1:14" s="4" customFormat="1" ht="15" thickTop="1">
      <c r="A26" s="156" t="s">
        <v>168</v>
      </c>
      <c r="B26" s="38" t="s">
        <v>169</v>
      </c>
      <c r="C26" s="138">
        <f t="shared" si="2"/>
        <v>10501</v>
      </c>
      <c r="D26" s="138">
        <f t="shared" si="3"/>
        <v>6357</v>
      </c>
      <c r="E26" s="138">
        <f t="shared" si="4"/>
        <v>9768</v>
      </c>
      <c r="F26" s="138">
        <f t="shared" si="4"/>
        <v>11779</v>
      </c>
      <c r="G26" s="138">
        <f t="shared" si="4"/>
        <v>10758</v>
      </c>
      <c r="H26" s="138">
        <f t="shared" si="5"/>
        <v>5632</v>
      </c>
      <c r="I26" s="166"/>
      <c r="J26" s="138">
        <f t="shared" si="6"/>
        <v>-257</v>
      </c>
      <c r="K26" s="140">
        <f t="shared" si="7"/>
        <v>-2.3889198735824502E-2</v>
      </c>
      <c r="L26" s="166"/>
      <c r="M26" s="138">
        <f t="shared" si="8"/>
        <v>4144</v>
      </c>
      <c r="N26" s="140">
        <f t="shared" si="9"/>
        <v>0.65187981752398927</v>
      </c>
    </row>
    <row r="27" spans="1:14">
      <c r="C27" s="85"/>
      <c r="D27" s="85"/>
      <c r="E27" s="85"/>
      <c r="F27" s="85"/>
      <c r="G27" s="85"/>
      <c r="H27" s="85"/>
      <c r="J27" s="85"/>
      <c r="K27" s="85"/>
    </row>
  </sheetData>
  <mergeCells count="6">
    <mergeCell ref="J3:K3"/>
    <mergeCell ref="J4:K4"/>
    <mergeCell ref="J16:K16"/>
    <mergeCell ref="M16:N16"/>
    <mergeCell ref="J17:K17"/>
    <mergeCell ref="M17:N17"/>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7" orientation="landscape" r:id="rId1"/>
  <ignoredErrors>
    <ignoredError sqref="D18:D30" formula="1"/>
  </ignoredErrors>
</worksheet>
</file>

<file path=xl/worksheets/sheet7.xml><?xml version="1.0" encoding="utf-8"?>
<worksheet xmlns="http://schemas.openxmlformats.org/spreadsheetml/2006/main" xmlns:r="http://schemas.openxmlformats.org/officeDocument/2006/relationships">
  <sheetPr codeName="Arkusz8">
    <tabColor theme="6"/>
    <pageSetUpPr fitToPage="1"/>
  </sheetPr>
  <dimension ref="A1:P48"/>
  <sheetViews>
    <sheetView showGridLines="0" topLeftCell="A13" zoomScale="85" zoomScaleNormal="85" workbookViewId="0">
      <pane xSplit="2" topLeftCell="C1" activePane="topRight" state="frozen"/>
      <selection pane="topRight" activeCell="J5" sqref="J5"/>
    </sheetView>
  </sheetViews>
  <sheetFormatPr defaultColWidth="10.28515625" defaultRowHeight="14.25" outlineLevelCol="1"/>
  <cols>
    <col min="1" max="1" width="51" style="5" customWidth="1"/>
    <col min="2" max="2" width="40.7109375" style="5" customWidth="1" outlineLevel="1"/>
    <col min="3" max="8" width="13.42578125" style="5" customWidth="1"/>
    <col min="9" max="9" width="1.42578125" style="23" customWidth="1"/>
    <col min="10" max="11" width="12.7109375" style="5" customWidth="1"/>
    <col min="12" max="12" width="2.42578125" style="23" customWidth="1"/>
    <col min="13" max="14" width="12.7109375" style="5" customWidth="1"/>
    <col min="15" max="15" width="3.140625" style="23" customWidth="1"/>
    <col min="16" max="16" width="10.28515625" style="23"/>
    <col min="17" max="16384" width="10.28515625" style="5"/>
  </cols>
  <sheetData>
    <row r="1" spans="1:16" s="4" customFormat="1">
      <c r="A1" s="1" t="s">
        <v>0</v>
      </c>
      <c r="B1" s="1" t="s">
        <v>1</v>
      </c>
      <c r="C1" s="3"/>
      <c r="D1" s="3"/>
      <c r="E1" s="3"/>
      <c r="F1" s="3"/>
      <c r="G1" s="3"/>
      <c r="H1" s="3"/>
      <c r="I1" s="3"/>
      <c r="J1" s="3"/>
      <c r="K1" s="3"/>
      <c r="L1" s="147"/>
      <c r="O1" s="147"/>
      <c r="P1" s="147"/>
    </row>
    <row r="2" spans="1:16">
      <c r="C2" s="62"/>
      <c r="D2" s="62"/>
      <c r="E2" s="62"/>
      <c r="F2" s="62"/>
      <c r="G2" s="62"/>
      <c r="H2" s="62"/>
      <c r="I2" s="62"/>
      <c r="J2" s="62"/>
      <c r="K2" s="62"/>
    </row>
    <row r="3" spans="1:16" ht="15">
      <c r="A3" s="63" t="s">
        <v>2</v>
      </c>
      <c r="B3" s="63" t="s">
        <v>3</v>
      </c>
      <c r="C3" s="157"/>
      <c r="D3" s="157"/>
      <c r="E3" s="170"/>
      <c r="F3" s="170"/>
      <c r="G3" s="157"/>
      <c r="H3" s="157"/>
      <c r="I3" s="62"/>
      <c r="J3" s="414" t="s">
        <v>4</v>
      </c>
      <c r="K3" s="414"/>
    </row>
    <row r="4" spans="1:16" ht="31.5" customHeight="1">
      <c r="A4" s="104" t="s">
        <v>171</v>
      </c>
      <c r="B4" s="104" t="s">
        <v>172</v>
      </c>
      <c r="C4" s="14" t="s">
        <v>7</v>
      </c>
      <c r="D4" s="14" t="s">
        <v>8</v>
      </c>
      <c r="E4" s="14" t="s">
        <v>9</v>
      </c>
      <c r="F4" s="14" t="s">
        <v>10</v>
      </c>
      <c r="G4" s="14" t="s">
        <v>11</v>
      </c>
      <c r="H4" s="14" t="s">
        <v>12</v>
      </c>
      <c r="I4" s="62"/>
      <c r="J4" s="415" t="s">
        <v>13</v>
      </c>
      <c r="K4" s="416"/>
      <c r="M4"/>
    </row>
    <row r="5" spans="1:16" ht="15">
      <c r="A5" s="20" t="s">
        <v>173</v>
      </c>
      <c r="B5" s="171" t="s">
        <v>174</v>
      </c>
      <c r="C5" s="172">
        <v>-353355</v>
      </c>
      <c r="D5" s="85">
        <v>-135643</v>
      </c>
      <c r="E5" s="85">
        <v>-522290</v>
      </c>
      <c r="F5" s="85">
        <v>-385797</v>
      </c>
      <c r="G5" s="85">
        <v>-252735</v>
      </c>
      <c r="H5" s="85">
        <v>-129932</v>
      </c>
      <c r="I5" s="62"/>
      <c r="J5" s="85">
        <f t="shared" ref="J5:J22" si="0">+C5-G5</f>
        <v>-100620</v>
      </c>
      <c r="K5" s="90">
        <f t="shared" ref="K5:K22" si="1">IF(ISERROR(J5/G5),0,J5/G5)</f>
        <v>0.39812451777553565</v>
      </c>
      <c r="M5"/>
      <c r="N5" s="7"/>
    </row>
    <row r="6" spans="1:16" ht="15">
      <c r="A6" s="20" t="s">
        <v>175</v>
      </c>
      <c r="B6" s="171" t="s">
        <v>176</v>
      </c>
      <c r="C6" s="173">
        <v>-19755</v>
      </c>
      <c r="D6" s="85">
        <v>-6633</v>
      </c>
      <c r="E6" s="85">
        <v>-47558</v>
      </c>
      <c r="F6" s="85">
        <v>-37252</v>
      </c>
      <c r="G6" s="85">
        <v>-21523</v>
      </c>
      <c r="H6" s="85">
        <v>-9056</v>
      </c>
      <c r="I6" s="62"/>
      <c r="J6" s="85">
        <f t="shared" si="0"/>
        <v>1768</v>
      </c>
      <c r="K6" s="90">
        <f t="shared" si="1"/>
        <v>-8.2144682432746363E-2</v>
      </c>
      <c r="M6"/>
      <c r="N6" s="7"/>
    </row>
    <row r="7" spans="1:16" ht="15">
      <c r="A7" s="20" t="s">
        <v>177</v>
      </c>
      <c r="B7" s="174" t="s">
        <v>178</v>
      </c>
      <c r="C7" s="173">
        <v>-49174</v>
      </c>
      <c r="D7" s="85">
        <v>-20607</v>
      </c>
      <c r="E7" s="85">
        <v>-81811</v>
      </c>
      <c r="F7" s="85">
        <v>-58931</v>
      </c>
      <c r="G7" s="85">
        <v>-38792</v>
      </c>
      <c r="H7" s="85">
        <v>-19470</v>
      </c>
      <c r="I7" s="62"/>
      <c r="J7" s="85">
        <f t="shared" si="0"/>
        <v>-10382</v>
      </c>
      <c r="K7" s="90">
        <f t="shared" si="1"/>
        <v>0.26763250154671064</v>
      </c>
      <c r="M7"/>
      <c r="N7" s="7"/>
    </row>
    <row r="8" spans="1:16" ht="15">
      <c r="A8" s="20" t="s">
        <v>179</v>
      </c>
      <c r="B8" s="171" t="s">
        <v>180</v>
      </c>
      <c r="C8" s="173">
        <v>-58942</v>
      </c>
      <c r="D8" s="85">
        <v>-22398</v>
      </c>
      <c r="E8" s="85">
        <v>-90416</v>
      </c>
      <c r="F8" s="85">
        <v>-66869</v>
      </c>
      <c r="G8" s="85">
        <v>-45908</v>
      </c>
      <c r="H8" s="85">
        <v>-23094</v>
      </c>
      <c r="I8" s="62"/>
      <c r="J8" s="85">
        <f t="shared" si="0"/>
        <v>-13034</v>
      </c>
      <c r="K8" s="90">
        <f t="shared" si="1"/>
        <v>0.28391565740176006</v>
      </c>
      <c r="M8"/>
      <c r="N8" s="7"/>
    </row>
    <row r="9" spans="1:16" ht="15">
      <c r="A9" s="20" t="s">
        <v>181</v>
      </c>
      <c r="B9" s="171" t="s">
        <v>182</v>
      </c>
      <c r="C9" s="173">
        <v>-24796</v>
      </c>
      <c r="D9" s="85">
        <v>-7604</v>
      </c>
      <c r="E9" s="175">
        <f>-45311--2640</f>
        <v>-42671</v>
      </c>
      <c r="F9" s="175">
        <f>-33594--1837</f>
        <v>-31757</v>
      </c>
      <c r="G9" s="85">
        <v>-21307</v>
      </c>
      <c r="H9" s="85">
        <v>-9877</v>
      </c>
      <c r="I9" s="62"/>
      <c r="J9" s="85">
        <f t="shared" si="0"/>
        <v>-3489</v>
      </c>
      <c r="K9" s="90">
        <f t="shared" si="1"/>
        <v>0.16374900267517717</v>
      </c>
      <c r="M9"/>
      <c r="N9" s="7"/>
    </row>
    <row r="10" spans="1:16" ht="15">
      <c r="A10" s="20" t="s">
        <v>183</v>
      </c>
      <c r="B10" s="174" t="s">
        <v>184</v>
      </c>
      <c r="C10" s="173">
        <v>-74167</v>
      </c>
      <c r="D10" s="85">
        <v>-47063</v>
      </c>
      <c r="E10" s="175">
        <f>-101582--103</f>
        <v>-101479</v>
      </c>
      <c r="F10" s="175">
        <f>-66367--92</f>
        <v>-66275</v>
      </c>
      <c r="G10" s="85">
        <v>-40957</v>
      </c>
      <c r="H10" s="85">
        <v>-20792</v>
      </c>
      <c r="I10" s="62"/>
      <c r="J10" s="85">
        <f t="shared" si="0"/>
        <v>-33210</v>
      </c>
      <c r="K10" s="90">
        <f t="shared" si="1"/>
        <v>0.81085040408233022</v>
      </c>
      <c r="M10"/>
      <c r="N10" s="7"/>
    </row>
    <row r="11" spans="1:16" s="23" customFormat="1" ht="15">
      <c r="A11" s="83" t="s">
        <v>185</v>
      </c>
      <c r="B11" s="174" t="s">
        <v>186</v>
      </c>
      <c r="C11" s="173">
        <v>-1502</v>
      </c>
      <c r="D11" s="85">
        <v>-528</v>
      </c>
      <c r="E11" s="85">
        <v>-1857</v>
      </c>
      <c r="F11" s="85">
        <v>-1197</v>
      </c>
      <c r="G11" s="85">
        <v>-862</v>
      </c>
      <c r="H11" s="85">
        <v>-411</v>
      </c>
      <c r="I11" s="62"/>
      <c r="J11" s="85">
        <f t="shared" si="0"/>
        <v>-640</v>
      </c>
      <c r="K11" s="90">
        <f t="shared" si="1"/>
        <v>0.74245939675174011</v>
      </c>
      <c r="M11" s="176"/>
      <c r="N11" s="177"/>
    </row>
    <row r="12" spans="1:16" s="23" customFormat="1" ht="15">
      <c r="A12" s="83" t="s">
        <v>187</v>
      </c>
      <c r="B12" s="174" t="s">
        <v>188</v>
      </c>
      <c r="C12" s="173">
        <v>-1162</v>
      </c>
      <c r="D12" s="85">
        <v>-227</v>
      </c>
      <c r="E12" s="85">
        <v>-886</v>
      </c>
      <c r="F12" s="85">
        <v>-732</v>
      </c>
      <c r="G12" s="85">
        <v>-533</v>
      </c>
      <c r="H12" s="85">
        <v>-308</v>
      </c>
      <c r="I12" s="62"/>
      <c r="J12" s="85">
        <f t="shared" si="0"/>
        <v>-629</v>
      </c>
      <c r="K12" s="90">
        <f t="shared" si="1"/>
        <v>1.1801125703564728</v>
      </c>
      <c r="M12" s="176"/>
      <c r="N12" s="177"/>
    </row>
    <row r="13" spans="1:16" s="23" customFormat="1" ht="15.75" customHeight="1">
      <c r="A13" s="83" t="s">
        <v>189</v>
      </c>
      <c r="B13" s="174" t="s">
        <v>190</v>
      </c>
      <c r="C13" s="173">
        <v>-2643</v>
      </c>
      <c r="D13" s="85">
        <v>0</v>
      </c>
      <c r="E13" s="85">
        <v>0</v>
      </c>
      <c r="F13" s="85">
        <v>0</v>
      </c>
      <c r="G13" s="85">
        <v>0</v>
      </c>
      <c r="H13" s="85">
        <v>0</v>
      </c>
      <c r="I13" s="62"/>
      <c r="J13" s="85">
        <f t="shared" si="0"/>
        <v>-2643</v>
      </c>
      <c r="K13" s="90">
        <f t="shared" si="1"/>
        <v>0</v>
      </c>
      <c r="M13" s="176"/>
      <c r="N13" s="177"/>
    </row>
    <row r="14" spans="1:16" ht="15">
      <c r="A14" s="20" t="s">
        <v>191</v>
      </c>
      <c r="B14" s="171" t="s">
        <v>192</v>
      </c>
      <c r="C14" s="173">
        <v>-42262</v>
      </c>
      <c r="D14" s="85">
        <v>-16966</v>
      </c>
      <c r="E14" s="85">
        <v>-37731</v>
      </c>
      <c r="F14" s="85">
        <v>-28078</v>
      </c>
      <c r="G14" s="85">
        <v>-18424</v>
      </c>
      <c r="H14" s="85">
        <v>-9180</v>
      </c>
      <c r="I14" s="62"/>
      <c r="J14" s="85">
        <f t="shared" si="0"/>
        <v>-23838</v>
      </c>
      <c r="K14" s="90">
        <f t="shared" si="1"/>
        <v>1.2938558402084237</v>
      </c>
      <c r="M14"/>
      <c r="N14" s="7"/>
    </row>
    <row r="15" spans="1:16" ht="15">
      <c r="A15" s="20" t="s">
        <v>193</v>
      </c>
      <c r="B15" s="171" t="s">
        <v>194</v>
      </c>
      <c r="C15" s="178">
        <v>-5015</v>
      </c>
      <c r="D15" s="84">
        <v>-2133</v>
      </c>
      <c r="E15" s="84">
        <v>-3826</v>
      </c>
      <c r="F15" s="84">
        <v>-3826</v>
      </c>
      <c r="G15" s="84">
        <v>-3826</v>
      </c>
      <c r="H15" s="84">
        <v>-1889</v>
      </c>
      <c r="I15" s="62"/>
      <c r="J15" s="84">
        <f t="shared" si="0"/>
        <v>-1189</v>
      </c>
      <c r="K15" s="86">
        <f t="shared" si="1"/>
        <v>0.31076842655514897</v>
      </c>
      <c r="M15"/>
      <c r="N15" s="7"/>
    </row>
    <row r="16" spans="1:16" ht="15">
      <c r="A16" s="26" t="s">
        <v>195</v>
      </c>
      <c r="B16" s="179" t="s">
        <v>196</v>
      </c>
      <c r="C16" s="180">
        <v>-632773</v>
      </c>
      <c r="D16" s="88">
        <v>-259802</v>
      </c>
      <c r="E16" s="88">
        <v>-930525</v>
      </c>
      <c r="F16" s="88">
        <v>-680714</v>
      </c>
      <c r="G16" s="88">
        <v>-444867</v>
      </c>
      <c r="H16" s="88">
        <v>-224009</v>
      </c>
      <c r="I16" s="62"/>
      <c r="J16" s="88">
        <f t="shared" si="0"/>
        <v>-187906</v>
      </c>
      <c r="K16" s="89">
        <f t="shared" si="1"/>
        <v>0.42238691563995528</v>
      </c>
      <c r="M16"/>
      <c r="N16" s="7"/>
    </row>
    <row r="17" spans="1:16" ht="15">
      <c r="A17" s="20" t="s">
        <v>197</v>
      </c>
      <c r="B17" s="171" t="s">
        <v>198</v>
      </c>
      <c r="C17" s="173">
        <v>-29447</v>
      </c>
      <c r="D17" s="85">
        <v>-12538</v>
      </c>
      <c r="E17" s="85">
        <v>-51230</v>
      </c>
      <c r="F17" s="85">
        <v>-38460</v>
      </c>
      <c r="G17" s="85">
        <v>-25793</v>
      </c>
      <c r="H17" s="85">
        <v>-12778</v>
      </c>
      <c r="I17" s="62"/>
      <c r="J17" s="85">
        <f t="shared" si="0"/>
        <v>-3654</v>
      </c>
      <c r="K17" s="90">
        <f t="shared" si="1"/>
        <v>0.14166634358159191</v>
      </c>
      <c r="M17"/>
      <c r="N17" s="7"/>
    </row>
    <row r="18" spans="1:16" ht="15">
      <c r="A18" s="20" t="s">
        <v>199</v>
      </c>
      <c r="B18" s="171" t="s">
        <v>200</v>
      </c>
      <c r="C18" s="173">
        <v>-33664</v>
      </c>
      <c r="D18" s="85">
        <v>-14779</v>
      </c>
      <c r="E18" s="85">
        <v>-49765</v>
      </c>
      <c r="F18" s="85">
        <v>-35744</v>
      </c>
      <c r="G18" s="85">
        <v>-24042</v>
      </c>
      <c r="H18" s="85">
        <v>-11830</v>
      </c>
      <c r="I18" s="181"/>
      <c r="J18" s="85">
        <f t="shared" si="0"/>
        <v>-9622</v>
      </c>
      <c r="K18" s="90">
        <f t="shared" si="1"/>
        <v>0.40021628816238247</v>
      </c>
      <c r="M18"/>
      <c r="N18" s="7"/>
    </row>
    <row r="19" spans="1:16" s="23" customFormat="1" ht="15">
      <c r="A19" s="83" t="s">
        <v>201</v>
      </c>
      <c r="B19" s="171" t="s">
        <v>202</v>
      </c>
      <c r="C19" s="173">
        <v>-3</v>
      </c>
      <c r="D19" s="85">
        <v>0</v>
      </c>
      <c r="E19" s="85">
        <v>0</v>
      </c>
      <c r="F19" s="85">
        <v>0</v>
      </c>
      <c r="G19" s="85">
        <v>0</v>
      </c>
      <c r="H19" s="85">
        <v>0</v>
      </c>
      <c r="I19" s="62"/>
      <c r="J19" s="85">
        <f t="shared" si="0"/>
        <v>-3</v>
      </c>
      <c r="K19" s="90">
        <f t="shared" si="1"/>
        <v>0</v>
      </c>
      <c r="M19" s="176"/>
      <c r="N19" s="177"/>
    </row>
    <row r="20" spans="1:16" s="23" customFormat="1" ht="15">
      <c r="A20" s="83" t="s">
        <v>203</v>
      </c>
      <c r="B20" s="171" t="s">
        <v>204</v>
      </c>
      <c r="C20" s="178">
        <v>57</v>
      </c>
      <c r="D20" s="84">
        <v>0</v>
      </c>
      <c r="E20" s="84">
        <v>0</v>
      </c>
      <c r="F20" s="84">
        <v>0</v>
      </c>
      <c r="G20" s="84">
        <v>0</v>
      </c>
      <c r="H20" s="84">
        <v>0</v>
      </c>
      <c r="I20" s="62"/>
      <c r="J20" s="84">
        <f t="shared" si="0"/>
        <v>57</v>
      </c>
      <c r="K20" s="86">
        <f t="shared" si="1"/>
        <v>0</v>
      </c>
      <c r="M20" s="176"/>
      <c r="N20" s="177"/>
    </row>
    <row r="21" spans="1:16" ht="15.75" thickBot="1">
      <c r="A21" s="26" t="s">
        <v>205</v>
      </c>
      <c r="B21" s="179" t="s">
        <v>206</v>
      </c>
      <c r="C21" s="180">
        <v>-63057</v>
      </c>
      <c r="D21" s="88">
        <v>-27317</v>
      </c>
      <c r="E21" s="88">
        <v>-100995</v>
      </c>
      <c r="F21" s="88">
        <v>-74204</v>
      </c>
      <c r="G21" s="88">
        <v>-49835</v>
      </c>
      <c r="H21" s="88">
        <v>-24608</v>
      </c>
      <c r="I21" s="62"/>
      <c r="J21" s="88">
        <f t="shared" si="0"/>
        <v>-13222</v>
      </c>
      <c r="K21" s="89">
        <f t="shared" si="1"/>
        <v>0.26531554128624463</v>
      </c>
      <c r="M21"/>
      <c r="N21" s="7"/>
    </row>
    <row r="22" spans="1:16" s="4" customFormat="1" ht="26.25" thickTop="1">
      <c r="A22" s="156" t="s">
        <v>207</v>
      </c>
      <c r="B22" s="182" t="s">
        <v>208</v>
      </c>
      <c r="C22" s="400">
        <f>+C16+C21</f>
        <v>-695830</v>
      </c>
      <c r="D22" s="401">
        <f t="shared" ref="D22:H22" si="2">+D16+D21</f>
        <v>-287119</v>
      </c>
      <c r="E22" s="401">
        <f t="shared" si="2"/>
        <v>-1031520</v>
      </c>
      <c r="F22" s="401">
        <f t="shared" si="2"/>
        <v>-754918</v>
      </c>
      <c r="G22" s="401">
        <f>+G16+G21</f>
        <v>-494702</v>
      </c>
      <c r="H22" s="401">
        <f t="shared" si="2"/>
        <v>-248617</v>
      </c>
      <c r="I22" s="206"/>
      <c r="J22" s="401">
        <f t="shared" si="0"/>
        <v>-201128</v>
      </c>
      <c r="K22" s="402">
        <f t="shared" si="1"/>
        <v>0.40656395163148723</v>
      </c>
      <c r="L22" s="147"/>
      <c r="M22" s="183"/>
      <c r="N22" s="184"/>
      <c r="O22" s="147"/>
      <c r="P22" s="147"/>
    </row>
    <row r="23" spans="1:16">
      <c r="B23" s="185"/>
      <c r="C23" s="173"/>
      <c r="D23" s="85"/>
      <c r="E23" s="85"/>
      <c r="F23" s="85"/>
      <c r="G23" s="85"/>
      <c r="H23" s="85"/>
      <c r="I23" s="62"/>
      <c r="J23" s="85"/>
      <c r="K23" s="167"/>
      <c r="M23" s="85"/>
      <c r="N23" s="7"/>
    </row>
    <row r="24" spans="1:16" s="194" customFormat="1">
      <c r="A24" s="186" t="s">
        <v>209</v>
      </c>
      <c r="B24" s="187" t="s">
        <v>210</v>
      </c>
      <c r="C24" s="188">
        <v>0</v>
      </c>
      <c r="D24" s="189">
        <v>0</v>
      </c>
      <c r="E24" s="189">
        <v>1886</v>
      </c>
      <c r="F24" s="189">
        <v>0</v>
      </c>
      <c r="G24" s="189">
        <v>0</v>
      </c>
      <c r="H24" s="189">
        <v>0</v>
      </c>
      <c r="I24" s="190">
        <v>0</v>
      </c>
      <c r="J24" s="189">
        <f>+C24-G24</f>
        <v>0</v>
      </c>
      <c r="K24" s="191">
        <f>IF(ISERROR(J24/G24),0,J24/G24)</f>
        <v>0</v>
      </c>
      <c r="L24" s="192"/>
      <c r="M24" s="189"/>
      <c r="N24" s="193"/>
      <c r="O24" s="192"/>
      <c r="P24" s="192"/>
    </row>
    <row r="25" spans="1:16">
      <c r="A25" s="195"/>
      <c r="B25" s="195"/>
      <c r="C25" s="85"/>
      <c r="D25" s="85"/>
      <c r="E25" s="85"/>
      <c r="F25" s="85"/>
      <c r="G25" s="85"/>
      <c r="H25" s="85"/>
      <c r="I25" s="62"/>
      <c r="J25" s="85"/>
      <c r="K25" s="167"/>
    </row>
    <row r="26" spans="1:16" ht="15.75" customHeight="1">
      <c r="A26" s="63" t="s">
        <v>58</v>
      </c>
      <c r="B26" s="63" t="s">
        <v>59</v>
      </c>
      <c r="C26" s="168"/>
      <c r="D26" s="168"/>
      <c r="E26" s="168"/>
      <c r="F26" s="168"/>
      <c r="G26" s="168"/>
      <c r="H26" s="168"/>
      <c r="I26" s="62"/>
      <c r="J26" s="414" t="s">
        <v>4</v>
      </c>
      <c r="K26" s="414"/>
      <c r="M26" s="414" t="s">
        <v>60</v>
      </c>
      <c r="N26" s="414"/>
    </row>
    <row r="27" spans="1:16" ht="31.5" customHeight="1">
      <c r="A27" s="104" t="s">
        <v>171</v>
      </c>
      <c r="B27" s="104" t="s">
        <v>172</v>
      </c>
      <c r="C27" s="14" t="s">
        <v>61</v>
      </c>
      <c r="D27" s="14" t="s">
        <v>62</v>
      </c>
      <c r="E27" s="14" t="s">
        <v>63</v>
      </c>
      <c r="F27" s="14" t="s">
        <v>64</v>
      </c>
      <c r="G27" s="14" t="s">
        <v>65</v>
      </c>
      <c r="H27" s="14" t="s">
        <v>66</v>
      </c>
      <c r="I27" s="62"/>
      <c r="J27" s="415" t="s">
        <v>13</v>
      </c>
      <c r="K27" s="416"/>
      <c r="M27" s="415" t="s">
        <v>67</v>
      </c>
      <c r="N27" s="417"/>
    </row>
    <row r="28" spans="1:16">
      <c r="A28" s="20" t="s">
        <v>173</v>
      </c>
      <c r="B28" s="158" t="s">
        <v>174</v>
      </c>
      <c r="C28" s="85">
        <f t="shared" ref="C28:C45" si="3">C5-D5</f>
        <v>-217712</v>
      </c>
      <c r="D28" s="85">
        <f t="shared" ref="D28:D45" si="4">D5</f>
        <v>-135643</v>
      </c>
      <c r="E28" s="85">
        <f t="shared" ref="E28:G43" si="5">E5-F5</f>
        <v>-136493</v>
      </c>
      <c r="F28" s="85">
        <f t="shared" si="5"/>
        <v>-133062</v>
      </c>
      <c r="G28" s="85">
        <f t="shared" si="5"/>
        <v>-122803</v>
      </c>
      <c r="H28" s="85">
        <f t="shared" ref="H28:H45" si="6">H5</f>
        <v>-129932</v>
      </c>
      <c r="I28" s="62"/>
      <c r="J28" s="85">
        <f t="shared" ref="J28:J45" si="7">+C28-G28</f>
        <v>-94909</v>
      </c>
      <c r="K28" s="90">
        <f t="shared" ref="K28:K45" si="8">IF(ISERROR(J28/G28),0,J28/G28)</f>
        <v>0.77285571199400671</v>
      </c>
      <c r="M28" s="85">
        <f t="shared" ref="M28:M45" si="9">+C28-D28</f>
        <v>-82069</v>
      </c>
      <c r="N28" s="90">
        <f t="shared" ref="N28:N45" si="10">IF(ISERROR(M28/D28),0,M28/D28)</f>
        <v>0.60503675088283215</v>
      </c>
    </row>
    <row r="29" spans="1:16">
      <c r="A29" s="20" t="s">
        <v>175</v>
      </c>
      <c r="B29" s="80" t="s">
        <v>176</v>
      </c>
      <c r="C29" s="85">
        <f t="shared" si="3"/>
        <v>-13122</v>
      </c>
      <c r="D29" s="85">
        <f t="shared" si="4"/>
        <v>-6633</v>
      </c>
      <c r="E29" s="85">
        <f t="shared" si="5"/>
        <v>-10306</v>
      </c>
      <c r="F29" s="85">
        <f t="shared" si="5"/>
        <v>-15729</v>
      </c>
      <c r="G29" s="85">
        <f t="shared" si="5"/>
        <v>-12467</v>
      </c>
      <c r="H29" s="85">
        <f t="shared" si="6"/>
        <v>-9056</v>
      </c>
      <c r="I29" s="62"/>
      <c r="J29" s="85">
        <f t="shared" si="7"/>
        <v>-655</v>
      </c>
      <c r="K29" s="90">
        <f t="shared" si="8"/>
        <v>5.2538702173738669E-2</v>
      </c>
      <c r="M29" s="85">
        <f t="shared" si="9"/>
        <v>-6489</v>
      </c>
      <c r="N29" s="90">
        <f t="shared" si="10"/>
        <v>0.97829036635006783</v>
      </c>
    </row>
    <row r="30" spans="1:16">
      <c r="A30" s="20" t="s">
        <v>177</v>
      </c>
      <c r="B30" s="21" t="s">
        <v>178</v>
      </c>
      <c r="C30" s="85">
        <f t="shared" si="3"/>
        <v>-28567</v>
      </c>
      <c r="D30" s="85">
        <f t="shared" si="4"/>
        <v>-20607</v>
      </c>
      <c r="E30" s="85">
        <f t="shared" si="5"/>
        <v>-22880</v>
      </c>
      <c r="F30" s="85">
        <f t="shared" si="5"/>
        <v>-20139</v>
      </c>
      <c r="G30" s="85">
        <f t="shared" si="5"/>
        <v>-19322</v>
      </c>
      <c r="H30" s="85">
        <f t="shared" si="6"/>
        <v>-19470</v>
      </c>
      <c r="I30" s="62"/>
      <c r="J30" s="85">
        <f t="shared" si="7"/>
        <v>-9245</v>
      </c>
      <c r="K30" s="90">
        <f t="shared" si="8"/>
        <v>0.47847013766690821</v>
      </c>
      <c r="M30" s="85">
        <f t="shared" si="9"/>
        <v>-7960</v>
      </c>
      <c r="N30" s="90">
        <f t="shared" si="10"/>
        <v>0.38627650798272434</v>
      </c>
    </row>
    <row r="31" spans="1:16">
      <c r="A31" s="20" t="s">
        <v>179</v>
      </c>
      <c r="B31" s="80" t="s">
        <v>180</v>
      </c>
      <c r="C31" s="85">
        <f t="shared" si="3"/>
        <v>-36544</v>
      </c>
      <c r="D31" s="85">
        <f t="shared" si="4"/>
        <v>-22398</v>
      </c>
      <c r="E31" s="85">
        <f t="shared" si="5"/>
        <v>-23547</v>
      </c>
      <c r="F31" s="85">
        <f t="shared" si="5"/>
        <v>-20961</v>
      </c>
      <c r="G31" s="85">
        <f t="shared" si="5"/>
        <v>-22814</v>
      </c>
      <c r="H31" s="85">
        <f t="shared" si="6"/>
        <v>-23094</v>
      </c>
      <c r="I31" s="62"/>
      <c r="J31" s="85">
        <f t="shared" si="7"/>
        <v>-13730</v>
      </c>
      <c r="K31" s="90">
        <f t="shared" si="8"/>
        <v>0.6018234417462961</v>
      </c>
      <c r="M31" s="85">
        <f t="shared" si="9"/>
        <v>-14146</v>
      </c>
      <c r="N31" s="90">
        <f t="shared" si="10"/>
        <v>0.6315742477006876</v>
      </c>
    </row>
    <row r="32" spans="1:16">
      <c r="A32" s="20" t="s">
        <v>181</v>
      </c>
      <c r="B32" s="80" t="s">
        <v>182</v>
      </c>
      <c r="C32" s="85">
        <f t="shared" si="3"/>
        <v>-17192</v>
      </c>
      <c r="D32" s="85">
        <f t="shared" si="4"/>
        <v>-7604</v>
      </c>
      <c r="E32" s="85">
        <f t="shared" si="5"/>
        <v>-10914</v>
      </c>
      <c r="F32" s="85">
        <f t="shared" si="5"/>
        <v>-10450</v>
      </c>
      <c r="G32" s="85">
        <f t="shared" si="5"/>
        <v>-11430</v>
      </c>
      <c r="H32" s="85">
        <f t="shared" si="6"/>
        <v>-9877</v>
      </c>
      <c r="I32" s="62"/>
      <c r="J32" s="85">
        <f t="shared" si="7"/>
        <v>-5762</v>
      </c>
      <c r="K32" s="90">
        <f t="shared" si="8"/>
        <v>0.50411198600174978</v>
      </c>
      <c r="M32" s="85">
        <f t="shared" si="9"/>
        <v>-9588</v>
      </c>
      <c r="N32" s="90">
        <f t="shared" si="10"/>
        <v>1.2609153077327722</v>
      </c>
    </row>
    <row r="33" spans="1:16">
      <c r="A33" s="20" t="s">
        <v>183</v>
      </c>
      <c r="B33" s="21" t="s">
        <v>184</v>
      </c>
      <c r="C33" s="85">
        <f t="shared" si="3"/>
        <v>-27104</v>
      </c>
      <c r="D33" s="85">
        <f t="shared" si="4"/>
        <v>-47063</v>
      </c>
      <c r="E33" s="85">
        <f t="shared" si="5"/>
        <v>-35204</v>
      </c>
      <c r="F33" s="85">
        <f t="shared" si="5"/>
        <v>-25318</v>
      </c>
      <c r="G33" s="85">
        <f t="shared" si="5"/>
        <v>-20165</v>
      </c>
      <c r="H33" s="85">
        <f t="shared" si="6"/>
        <v>-20792</v>
      </c>
      <c r="I33" s="62"/>
      <c r="J33" s="85">
        <f t="shared" si="7"/>
        <v>-6939</v>
      </c>
      <c r="K33" s="90">
        <f t="shared" si="8"/>
        <v>0.34411108356062486</v>
      </c>
      <c r="M33" s="85">
        <f t="shared" si="9"/>
        <v>19959</v>
      </c>
      <c r="N33" s="90">
        <f t="shared" si="10"/>
        <v>-0.42409111191381765</v>
      </c>
    </row>
    <row r="34" spans="1:16" s="23" customFormat="1" ht="15">
      <c r="A34" s="83" t="s">
        <v>185</v>
      </c>
      <c r="B34" s="21" t="s">
        <v>186</v>
      </c>
      <c r="C34" s="85">
        <f t="shared" si="3"/>
        <v>-974</v>
      </c>
      <c r="D34" s="85">
        <f t="shared" si="4"/>
        <v>-528</v>
      </c>
      <c r="E34" s="85">
        <f t="shared" si="5"/>
        <v>-660</v>
      </c>
      <c r="F34" s="85">
        <f t="shared" si="5"/>
        <v>-335</v>
      </c>
      <c r="G34" s="85">
        <f t="shared" si="5"/>
        <v>-451</v>
      </c>
      <c r="H34" s="85">
        <f t="shared" si="6"/>
        <v>-411</v>
      </c>
      <c r="I34" s="62"/>
      <c r="J34" s="85">
        <f t="shared" si="7"/>
        <v>-523</v>
      </c>
      <c r="K34" s="90">
        <f t="shared" si="8"/>
        <v>1.1596452328159645</v>
      </c>
      <c r="M34" s="85">
        <f t="shared" si="9"/>
        <v>-446</v>
      </c>
      <c r="N34" s="90">
        <f t="shared" si="10"/>
        <v>0.84469696969696972</v>
      </c>
      <c r="P34" s="176"/>
    </row>
    <row r="35" spans="1:16" s="23" customFormat="1" ht="15">
      <c r="A35" s="83" t="s">
        <v>187</v>
      </c>
      <c r="B35" s="21" t="s">
        <v>188</v>
      </c>
      <c r="C35" s="85">
        <f t="shared" si="3"/>
        <v>-935</v>
      </c>
      <c r="D35" s="85">
        <f t="shared" si="4"/>
        <v>-227</v>
      </c>
      <c r="E35" s="85">
        <f t="shared" si="5"/>
        <v>-154</v>
      </c>
      <c r="F35" s="85">
        <f t="shared" si="5"/>
        <v>-199</v>
      </c>
      <c r="G35" s="85">
        <f t="shared" si="5"/>
        <v>-225</v>
      </c>
      <c r="H35" s="85">
        <f t="shared" si="6"/>
        <v>-308</v>
      </c>
      <c r="I35" s="62"/>
      <c r="J35" s="85">
        <f t="shared" si="7"/>
        <v>-710</v>
      </c>
      <c r="K35" s="90">
        <f t="shared" si="8"/>
        <v>3.1555555555555554</v>
      </c>
      <c r="M35" s="85">
        <f t="shared" si="9"/>
        <v>-708</v>
      </c>
      <c r="N35" s="90">
        <f t="shared" si="10"/>
        <v>3.1189427312775329</v>
      </c>
      <c r="P35" s="176"/>
    </row>
    <row r="36" spans="1:16" s="23" customFormat="1" ht="15.75" customHeight="1">
      <c r="A36" s="83" t="s">
        <v>189</v>
      </c>
      <c r="B36" s="21" t="s">
        <v>190</v>
      </c>
      <c r="C36" s="85">
        <f t="shared" si="3"/>
        <v>-2643</v>
      </c>
      <c r="D36" s="85">
        <f t="shared" si="4"/>
        <v>0</v>
      </c>
      <c r="E36" s="85">
        <f t="shared" si="5"/>
        <v>0</v>
      </c>
      <c r="F36" s="85">
        <f t="shared" si="5"/>
        <v>0</v>
      </c>
      <c r="G36" s="85">
        <f t="shared" si="5"/>
        <v>0</v>
      </c>
      <c r="H36" s="85">
        <f t="shared" si="6"/>
        <v>0</v>
      </c>
      <c r="I36" s="62"/>
      <c r="J36" s="85">
        <f t="shared" si="7"/>
        <v>-2643</v>
      </c>
      <c r="K36" s="90">
        <f t="shared" si="8"/>
        <v>0</v>
      </c>
      <c r="M36" s="85">
        <f t="shared" si="9"/>
        <v>-2643</v>
      </c>
      <c r="N36" s="90">
        <f t="shared" si="10"/>
        <v>0</v>
      </c>
      <c r="P36" s="176"/>
    </row>
    <row r="37" spans="1:16">
      <c r="A37" s="20" t="s">
        <v>191</v>
      </c>
      <c r="B37" s="80" t="s">
        <v>192</v>
      </c>
      <c r="C37" s="85">
        <f t="shared" si="3"/>
        <v>-25296</v>
      </c>
      <c r="D37" s="85">
        <f t="shared" si="4"/>
        <v>-16966</v>
      </c>
      <c r="E37" s="85">
        <f t="shared" si="5"/>
        <v>-9653</v>
      </c>
      <c r="F37" s="85">
        <f t="shared" si="5"/>
        <v>-9654</v>
      </c>
      <c r="G37" s="85">
        <f t="shared" si="5"/>
        <v>-9244</v>
      </c>
      <c r="H37" s="85">
        <f t="shared" si="6"/>
        <v>-9180</v>
      </c>
      <c r="I37" s="62"/>
      <c r="J37" s="85">
        <f t="shared" si="7"/>
        <v>-16052</v>
      </c>
      <c r="K37" s="90">
        <f t="shared" si="8"/>
        <v>1.7364777152747728</v>
      </c>
      <c r="M37" s="85">
        <f t="shared" si="9"/>
        <v>-8330</v>
      </c>
      <c r="N37" s="90">
        <f t="shared" si="10"/>
        <v>0.4909819639278557</v>
      </c>
    </row>
    <row r="38" spans="1:16">
      <c r="A38" s="20" t="s">
        <v>193</v>
      </c>
      <c r="B38" s="80" t="s">
        <v>194</v>
      </c>
      <c r="C38" s="84">
        <f t="shared" si="3"/>
        <v>-2882</v>
      </c>
      <c r="D38" s="84">
        <f t="shared" si="4"/>
        <v>-2133</v>
      </c>
      <c r="E38" s="84">
        <f t="shared" si="5"/>
        <v>0</v>
      </c>
      <c r="F38" s="84">
        <f t="shared" si="5"/>
        <v>0</v>
      </c>
      <c r="G38" s="84">
        <f t="shared" si="5"/>
        <v>-1937</v>
      </c>
      <c r="H38" s="84">
        <f t="shared" si="6"/>
        <v>-1889</v>
      </c>
      <c r="I38" s="62"/>
      <c r="J38" s="84">
        <f t="shared" si="7"/>
        <v>-945</v>
      </c>
      <c r="K38" s="86">
        <f t="shared" si="8"/>
        <v>0.48786783686112545</v>
      </c>
      <c r="M38" s="84">
        <f t="shared" si="9"/>
        <v>-749</v>
      </c>
      <c r="N38" s="86">
        <f t="shared" si="10"/>
        <v>0.35114861697140176</v>
      </c>
    </row>
    <row r="39" spans="1:16">
      <c r="A39" s="26" t="s">
        <v>195</v>
      </c>
      <c r="B39" s="71" t="s">
        <v>196</v>
      </c>
      <c r="C39" s="88">
        <f t="shared" si="3"/>
        <v>-372971</v>
      </c>
      <c r="D39" s="88">
        <f t="shared" si="4"/>
        <v>-259802</v>
      </c>
      <c r="E39" s="88">
        <f t="shared" si="5"/>
        <v>-249811</v>
      </c>
      <c r="F39" s="88">
        <f t="shared" si="5"/>
        <v>-235847</v>
      </c>
      <c r="G39" s="88">
        <f t="shared" si="5"/>
        <v>-220858</v>
      </c>
      <c r="H39" s="88">
        <f t="shared" si="6"/>
        <v>-224009</v>
      </c>
      <c r="I39" s="62"/>
      <c r="J39" s="88">
        <f t="shared" si="7"/>
        <v>-152113</v>
      </c>
      <c r="K39" s="89">
        <f t="shared" si="8"/>
        <v>0.68873665432087583</v>
      </c>
      <c r="M39" s="88">
        <f t="shared" si="9"/>
        <v>-113169</v>
      </c>
      <c r="N39" s="89">
        <f t="shared" si="10"/>
        <v>0.43559710856729356</v>
      </c>
    </row>
    <row r="40" spans="1:16">
      <c r="A40" s="20" t="s">
        <v>197</v>
      </c>
      <c r="B40" s="80" t="s">
        <v>198</v>
      </c>
      <c r="C40" s="85">
        <f t="shared" si="3"/>
        <v>-16909</v>
      </c>
      <c r="D40" s="85">
        <f t="shared" si="4"/>
        <v>-12538</v>
      </c>
      <c r="E40" s="85">
        <f t="shared" si="5"/>
        <v>-12770</v>
      </c>
      <c r="F40" s="85">
        <f t="shared" si="5"/>
        <v>-12667</v>
      </c>
      <c r="G40" s="85">
        <f t="shared" si="5"/>
        <v>-13015</v>
      </c>
      <c r="H40" s="85">
        <f t="shared" si="6"/>
        <v>-12778</v>
      </c>
      <c r="I40" s="62"/>
      <c r="J40" s="85">
        <f t="shared" si="7"/>
        <v>-3894</v>
      </c>
      <c r="K40" s="90">
        <f t="shared" si="8"/>
        <v>0.29919323857087976</v>
      </c>
      <c r="M40" s="85">
        <f t="shared" si="9"/>
        <v>-4371</v>
      </c>
      <c r="N40" s="90">
        <f t="shared" si="10"/>
        <v>0.3486201946083905</v>
      </c>
    </row>
    <row r="41" spans="1:16">
      <c r="A41" s="20" t="s">
        <v>199</v>
      </c>
      <c r="B41" s="80" t="s">
        <v>200</v>
      </c>
      <c r="C41" s="85">
        <f t="shared" si="3"/>
        <v>-18885</v>
      </c>
      <c r="D41" s="85">
        <f t="shared" si="4"/>
        <v>-14779</v>
      </c>
      <c r="E41" s="85">
        <f t="shared" si="5"/>
        <v>-14021</v>
      </c>
      <c r="F41" s="85">
        <f t="shared" si="5"/>
        <v>-11702</v>
      </c>
      <c r="G41" s="85">
        <f t="shared" si="5"/>
        <v>-12212</v>
      </c>
      <c r="H41" s="85">
        <f t="shared" si="6"/>
        <v>-11830</v>
      </c>
      <c r="I41" s="181"/>
      <c r="J41" s="85">
        <f t="shared" si="7"/>
        <v>-6673</v>
      </c>
      <c r="K41" s="90">
        <f t="shared" si="8"/>
        <v>0.54642974123812649</v>
      </c>
      <c r="L41" s="196"/>
      <c r="M41" s="85">
        <f t="shared" si="9"/>
        <v>-4106</v>
      </c>
      <c r="N41" s="90">
        <f t="shared" si="10"/>
        <v>0.27782664591650313</v>
      </c>
    </row>
    <row r="42" spans="1:16" s="23" customFormat="1" ht="15">
      <c r="A42" s="83" t="s">
        <v>201</v>
      </c>
      <c r="B42" s="80" t="s">
        <v>202</v>
      </c>
      <c r="C42" s="85">
        <f t="shared" si="3"/>
        <v>-3</v>
      </c>
      <c r="D42" s="85">
        <f t="shared" si="4"/>
        <v>0</v>
      </c>
      <c r="E42" s="85">
        <f t="shared" si="5"/>
        <v>0</v>
      </c>
      <c r="F42" s="85">
        <f t="shared" si="5"/>
        <v>0</v>
      </c>
      <c r="G42" s="85">
        <f t="shared" si="5"/>
        <v>0</v>
      </c>
      <c r="H42" s="85">
        <f t="shared" si="6"/>
        <v>0</v>
      </c>
      <c r="I42" s="62"/>
      <c r="J42" s="85">
        <f t="shared" si="7"/>
        <v>-3</v>
      </c>
      <c r="K42" s="90">
        <f t="shared" si="8"/>
        <v>0</v>
      </c>
      <c r="M42" s="85">
        <f t="shared" si="9"/>
        <v>-3</v>
      </c>
      <c r="N42" s="90">
        <f t="shared" si="10"/>
        <v>0</v>
      </c>
      <c r="P42" s="176"/>
    </row>
    <row r="43" spans="1:16" s="23" customFormat="1" ht="15">
      <c r="A43" s="83" t="s">
        <v>203</v>
      </c>
      <c r="B43" s="80" t="s">
        <v>204</v>
      </c>
      <c r="C43" s="84">
        <f t="shared" si="3"/>
        <v>57</v>
      </c>
      <c r="D43" s="84">
        <f t="shared" si="4"/>
        <v>0</v>
      </c>
      <c r="E43" s="84">
        <f t="shared" si="5"/>
        <v>0</v>
      </c>
      <c r="F43" s="84">
        <f t="shared" si="5"/>
        <v>0</v>
      </c>
      <c r="G43" s="84">
        <f t="shared" si="5"/>
        <v>0</v>
      </c>
      <c r="H43" s="84">
        <f t="shared" si="6"/>
        <v>0</v>
      </c>
      <c r="I43" s="62"/>
      <c r="J43" s="84">
        <f t="shared" si="7"/>
        <v>57</v>
      </c>
      <c r="K43" s="86">
        <f t="shared" si="8"/>
        <v>0</v>
      </c>
      <c r="M43" s="84">
        <f t="shared" si="9"/>
        <v>57</v>
      </c>
      <c r="N43" s="86">
        <f t="shared" si="10"/>
        <v>0</v>
      </c>
      <c r="P43" s="176"/>
    </row>
    <row r="44" spans="1:16" ht="15" thickBot="1">
      <c r="A44" s="26" t="s">
        <v>205</v>
      </c>
      <c r="B44" s="71" t="s">
        <v>206</v>
      </c>
      <c r="C44" s="88">
        <f t="shared" si="3"/>
        <v>-35740</v>
      </c>
      <c r="D44" s="88">
        <f t="shared" si="4"/>
        <v>-27317</v>
      </c>
      <c r="E44" s="88">
        <f t="shared" ref="E44:G45" si="11">E21-F21</f>
        <v>-26791</v>
      </c>
      <c r="F44" s="88">
        <f t="shared" si="11"/>
        <v>-24369</v>
      </c>
      <c r="G44" s="88">
        <f t="shared" si="11"/>
        <v>-25227</v>
      </c>
      <c r="H44" s="88">
        <f t="shared" si="6"/>
        <v>-24608</v>
      </c>
      <c r="I44" s="62"/>
      <c r="J44" s="88">
        <f t="shared" si="7"/>
        <v>-10513</v>
      </c>
      <c r="K44" s="89">
        <f t="shared" si="8"/>
        <v>0.41673603678598325</v>
      </c>
      <c r="M44" s="88">
        <f t="shared" si="9"/>
        <v>-8423</v>
      </c>
      <c r="N44" s="89">
        <f t="shared" si="10"/>
        <v>0.30834279020390232</v>
      </c>
    </row>
    <row r="45" spans="1:16" s="4" customFormat="1" ht="26.25" thickTop="1">
      <c r="A45" s="156" t="s">
        <v>207</v>
      </c>
      <c r="B45" s="38" t="s">
        <v>208</v>
      </c>
      <c r="C45" s="401">
        <f t="shared" si="3"/>
        <v>-408711</v>
      </c>
      <c r="D45" s="401">
        <f t="shared" si="4"/>
        <v>-287119</v>
      </c>
      <c r="E45" s="401">
        <f t="shared" si="11"/>
        <v>-276602</v>
      </c>
      <c r="F45" s="401">
        <f t="shared" si="11"/>
        <v>-260216</v>
      </c>
      <c r="G45" s="401">
        <f t="shared" si="11"/>
        <v>-246085</v>
      </c>
      <c r="H45" s="401">
        <f t="shared" si="6"/>
        <v>-248617</v>
      </c>
      <c r="I45" s="206"/>
      <c r="J45" s="401">
        <f t="shared" si="7"/>
        <v>-162626</v>
      </c>
      <c r="K45" s="402">
        <f t="shared" si="8"/>
        <v>0.66085295731149807</v>
      </c>
      <c r="L45" s="166"/>
      <c r="M45" s="401">
        <f t="shared" si="9"/>
        <v>-121592</v>
      </c>
      <c r="N45" s="402">
        <f t="shared" si="10"/>
        <v>0.42348991184839735</v>
      </c>
      <c r="O45" s="147"/>
      <c r="P45" s="147"/>
    </row>
    <row r="46" spans="1:16">
      <c r="B46" s="197"/>
      <c r="C46" s="85"/>
      <c r="D46" s="85"/>
      <c r="E46" s="85"/>
      <c r="F46" s="85"/>
      <c r="G46" s="85"/>
      <c r="H46" s="85"/>
      <c r="I46" s="62"/>
      <c r="J46" s="85"/>
      <c r="K46" s="85"/>
      <c r="M46" s="85"/>
      <c r="N46" s="85"/>
    </row>
    <row r="47" spans="1:16" s="194" customFormat="1">
      <c r="A47" s="186" t="s">
        <v>209</v>
      </c>
      <c r="B47" s="198" t="s">
        <v>210</v>
      </c>
      <c r="C47" s="189">
        <f>C24-D24</f>
        <v>0</v>
      </c>
      <c r="D47" s="189">
        <f>D24</f>
        <v>0</v>
      </c>
      <c r="E47" s="189">
        <f>E24-F24</f>
        <v>1886</v>
      </c>
      <c r="F47" s="189">
        <f>F24-G24</f>
        <v>0</v>
      </c>
      <c r="G47" s="189">
        <f>G24-H24</f>
        <v>0</v>
      </c>
      <c r="H47" s="189">
        <f>H24</f>
        <v>0</v>
      </c>
      <c r="I47" s="190"/>
      <c r="J47" s="189">
        <f>+C47-G47</f>
        <v>0</v>
      </c>
      <c r="K47" s="191">
        <f>IF(ISERROR(J47/G47),0,J47/G47)</f>
        <v>0</v>
      </c>
      <c r="L47" s="192"/>
      <c r="M47" s="189">
        <f>+C47-D47</f>
        <v>0</v>
      </c>
      <c r="N47" s="191">
        <f>IF(ISERROR(M47/D47),0,M47/D47)</f>
        <v>0</v>
      </c>
      <c r="O47" s="192"/>
      <c r="P47" s="192"/>
    </row>
    <row r="48" spans="1:16">
      <c r="I48" s="62"/>
    </row>
  </sheetData>
  <mergeCells count="6">
    <mergeCell ref="J3:K3"/>
    <mergeCell ref="J4:K4"/>
    <mergeCell ref="J26:K26"/>
    <mergeCell ref="M26:N26"/>
    <mergeCell ref="J27:K27"/>
    <mergeCell ref="M27:N27"/>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7" orientation="landscape" r:id="rId1"/>
  <ignoredErrors>
    <ignoredError sqref="D28:D47" formula="1"/>
  </ignoredErrors>
</worksheet>
</file>

<file path=xl/worksheets/sheet8.xml><?xml version="1.0" encoding="utf-8"?>
<worksheet xmlns="http://schemas.openxmlformats.org/spreadsheetml/2006/main" xmlns:r="http://schemas.openxmlformats.org/officeDocument/2006/relationships">
  <sheetPr codeName="Arkusz9">
    <tabColor theme="6"/>
    <pageSetUpPr fitToPage="1"/>
  </sheetPr>
  <dimension ref="A1:O28"/>
  <sheetViews>
    <sheetView showGridLines="0" zoomScale="85" zoomScaleNormal="85" workbookViewId="0">
      <pane xSplit="2" topLeftCell="C1" activePane="topRight" state="frozen"/>
      <selection pane="topRight" activeCell="A3" sqref="A3"/>
    </sheetView>
  </sheetViews>
  <sheetFormatPr defaultColWidth="10.28515625" defaultRowHeight="14.25" outlineLevelCol="1"/>
  <cols>
    <col min="1" max="1" width="51.140625" style="5" customWidth="1"/>
    <col min="2" max="2" width="40.28515625" style="5" customWidth="1" outlineLevel="1"/>
    <col min="3" max="8" width="12.140625" style="5" customWidth="1"/>
    <col min="9" max="9" width="2.42578125" style="5" customWidth="1"/>
    <col min="10" max="11" width="12.140625" style="5" customWidth="1"/>
    <col min="12" max="12" width="2.42578125" style="23" customWidth="1"/>
    <col min="13" max="14" width="12.140625" style="5" customWidth="1"/>
    <col min="15" max="15" width="2.5703125" style="23" customWidth="1"/>
    <col min="16" max="16384" width="10.28515625" style="5"/>
  </cols>
  <sheetData>
    <row r="1" spans="1:15" s="4" customFormat="1">
      <c r="A1" s="1" t="s">
        <v>0</v>
      </c>
      <c r="B1" s="1" t="s">
        <v>1</v>
      </c>
      <c r="C1" s="3"/>
      <c r="D1" s="3"/>
      <c r="E1" s="3"/>
      <c r="F1" s="3"/>
      <c r="G1" s="3"/>
      <c r="H1" s="3"/>
      <c r="I1" s="3"/>
      <c r="J1" s="3"/>
      <c r="K1" s="3"/>
      <c r="L1" s="3"/>
      <c r="O1" s="147"/>
    </row>
    <row r="2" spans="1:15">
      <c r="A2" s="62"/>
      <c r="B2" s="62"/>
      <c r="C2" s="62"/>
      <c r="D2" s="62"/>
      <c r="E2" s="62"/>
      <c r="F2" s="62"/>
      <c r="G2" s="62"/>
      <c r="H2" s="62"/>
      <c r="I2" s="62"/>
      <c r="J2" s="62"/>
      <c r="K2" s="62"/>
      <c r="L2" s="62"/>
    </row>
    <row r="3" spans="1:15" ht="15">
      <c r="A3" s="63" t="s">
        <v>2</v>
      </c>
      <c r="B3" s="63" t="s">
        <v>3</v>
      </c>
      <c r="C3" s="63"/>
      <c r="D3" s="63"/>
      <c r="E3" s="63"/>
      <c r="F3" s="63"/>
      <c r="G3" s="63"/>
      <c r="H3" s="63"/>
      <c r="I3" s="62"/>
      <c r="J3" s="414" t="s">
        <v>4</v>
      </c>
      <c r="K3" s="414"/>
      <c r="L3" s="199"/>
      <c r="M3" s="64"/>
    </row>
    <row r="4" spans="1:15" ht="27" customHeight="1">
      <c r="A4" s="104" t="s">
        <v>42</v>
      </c>
      <c r="B4" s="104" t="s">
        <v>43</v>
      </c>
      <c r="C4" s="14" t="s">
        <v>7</v>
      </c>
      <c r="D4" s="14" t="s">
        <v>8</v>
      </c>
      <c r="E4" s="14" t="s">
        <v>9</v>
      </c>
      <c r="F4" s="14" t="s">
        <v>10</v>
      </c>
      <c r="G4" s="14" t="s">
        <v>11</v>
      </c>
      <c r="H4" s="14" t="s">
        <v>12</v>
      </c>
      <c r="I4" s="62"/>
      <c r="J4" s="415" t="s">
        <v>13</v>
      </c>
      <c r="K4" s="416"/>
      <c r="L4" s="199"/>
    </row>
    <row r="5" spans="1:15" ht="25.5">
      <c r="A5" s="20" t="s">
        <v>211</v>
      </c>
      <c r="B5" s="174" t="s">
        <v>212</v>
      </c>
      <c r="C5" s="200">
        <v>-14092</v>
      </c>
      <c r="D5" s="159">
        <v>-154</v>
      </c>
      <c r="E5" s="159">
        <v>-3368</v>
      </c>
      <c r="F5" s="159">
        <v>-2280</v>
      </c>
      <c r="G5" s="159">
        <v>-739</v>
      </c>
      <c r="H5" s="159">
        <v>-129</v>
      </c>
      <c r="I5" s="201"/>
      <c r="J5" s="159">
        <f t="shared" ref="J5:J13" si="0">+C5-G5</f>
        <v>-13353</v>
      </c>
      <c r="K5" s="161">
        <f t="shared" ref="K5:K13" si="1">IF(ISERROR(J5/G5),0,J5/G5)</f>
        <v>18.069012178619758</v>
      </c>
      <c r="L5" s="199"/>
      <c r="M5"/>
      <c r="N5"/>
    </row>
    <row r="6" spans="1:15" ht="25.5">
      <c r="A6" s="20" t="s">
        <v>213</v>
      </c>
      <c r="B6" s="202" t="s">
        <v>214</v>
      </c>
      <c r="C6" s="203">
        <v>-222</v>
      </c>
      <c r="D6" s="159">
        <v>-257</v>
      </c>
      <c r="E6" s="159">
        <v>-4177</v>
      </c>
      <c r="F6" s="159">
        <v>-3694</v>
      </c>
      <c r="G6" s="159">
        <v>-1112</v>
      </c>
      <c r="H6" s="159">
        <v>-570</v>
      </c>
      <c r="I6" s="201"/>
      <c r="J6" s="159">
        <f t="shared" si="0"/>
        <v>890</v>
      </c>
      <c r="K6" s="161">
        <f t="shared" si="1"/>
        <v>-0.80035971223021585</v>
      </c>
      <c r="L6" s="199"/>
      <c r="M6"/>
      <c r="N6"/>
    </row>
    <row r="7" spans="1:15" ht="25.5">
      <c r="A7" s="20" t="s">
        <v>484</v>
      </c>
      <c r="B7" s="171" t="s">
        <v>485</v>
      </c>
      <c r="C7" s="203">
        <v>-10606</v>
      </c>
      <c r="D7" s="159">
        <v>-1726</v>
      </c>
      <c r="E7" s="159">
        <v>-2866</v>
      </c>
      <c r="F7" s="159">
        <v>-2769</v>
      </c>
      <c r="G7" s="159">
        <v>-474</v>
      </c>
      <c r="H7" s="159">
        <v>-262</v>
      </c>
      <c r="I7" s="201"/>
      <c r="J7" s="159">
        <f t="shared" si="0"/>
        <v>-10132</v>
      </c>
      <c r="K7" s="161">
        <f t="shared" si="1"/>
        <v>21.375527426160339</v>
      </c>
      <c r="L7" s="199"/>
      <c r="M7"/>
      <c r="N7"/>
    </row>
    <row r="8" spans="1:15" ht="15">
      <c r="A8" s="83" t="s">
        <v>215</v>
      </c>
      <c r="B8" s="171" t="s">
        <v>216</v>
      </c>
      <c r="C8" s="203">
        <v>-5529</v>
      </c>
      <c r="D8" s="159">
        <v>-1963</v>
      </c>
      <c r="E8" s="159">
        <v>-10749</v>
      </c>
      <c r="F8" s="159">
        <v>-7947</v>
      </c>
      <c r="G8" s="159">
        <v>-5683</v>
      </c>
      <c r="H8" s="159">
        <v>-3172</v>
      </c>
      <c r="I8" s="201"/>
      <c r="J8" s="159">
        <f t="shared" si="0"/>
        <v>154</v>
      </c>
      <c r="K8" s="161">
        <f t="shared" si="1"/>
        <v>-2.7098363540383599E-2</v>
      </c>
      <c r="L8" s="199"/>
      <c r="M8"/>
      <c r="N8"/>
    </row>
    <row r="9" spans="1:15" ht="15">
      <c r="A9" s="20" t="s">
        <v>217</v>
      </c>
      <c r="B9" s="171" t="s">
        <v>218</v>
      </c>
      <c r="C9" s="203">
        <v>-23</v>
      </c>
      <c r="D9" s="159">
        <v>-9</v>
      </c>
      <c r="E9" s="159">
        <v>-3105</v>
      </c>
      <c r="F9" s="159">
        <v>-2098</v>
      </c>
      <c r="G9" s="159">
        <v>-1287</v>
      </c>
      <c r="H9" s="159">
        <v>-630</v>
      </c>
      <c r="I9" s="201"/>
      <c r="J9" s="159">
        <f t="shared" si="0"/>
        <v>1264</v>
      </c>
      <c r="K9" s="161">
        <f t="shared" si="1"/>
        <v>-0.98212898212898214</v>
      </c>
      <c r="L9" s="199"/>
      <c r="M9"/>
      <c r="N9"/>
      <c r="O9" s="176"/>
    </row>
    <row r="10" spans="1:15" s="23" customFormat="1" ht="15">
      <c r="A10" s="83" t="s">
        <v>219</v>
      </c>
      <c r="B10" s="171" t="s">
        <v>220</v>
      </c>
      <c r="C10" s="203">
        <v>-2935</v>
      </c>
      <c r="D10" s="159">
        <v>0</v>
      </c>
      <c r="E10" s="159">
        <v>0</v>
      </c>
      <c r="F10" s="159">
        <v>0</v>
      </c>
      <c r="G10" s="159">
        <v>0</v>
      </c>
      <c r="H10" s="159">
        <v>0</v>
      </c>
      <c r="I10" s="201"/>
      <c r="J10" s="159">
        <f t="shared" si="0"/>
        <v>-2935</v>
      </c>
      <c r="K10" s="161">
        <f t="shared" si="1"/>
        <v>0</v>
      </c>
      <c r="L10" s="199"/>
      <c r="M10" s="176"/>
      <c r="N10" s="176"/>
      <c r="O10" s="176"/>
    </row>
    <row r="11" spans="1:15" ht="15">
      <c r="A11" s="20" t="s">
        <v>162</v>
      </c>
      <c r="B11" s="171" t="s">
        <v>221</v>
      </c>
      <c r="C11" s="203">
        <v>0</v>
      </c>
      <c r="D11" s="159">
        <v>0</v>
      </c>
      <c r="E11" s="159">
        <v>-7897</v>
      </c>
      <c r="F11" s="159">
        <v>0</v>
      </c>
      <c r="G11" s="159">
        <v>0</v>
      </c>
      <c r="H11" s="159">
        <v>0</v>
      </c>
      <c r="I11" s="201"/>
      <c r="J11" s="159">
        <f t="shared" si="0"/>
        <v>0</v>
      </c>
      <c r="K11" s="161">
        <f t="shared" si="1"/>
        <v>0</v>
      </c>
      <c r="L11" s="199"/>
      <c r="M11"/>
      <c r="N11"/>
      <c r="O11" s="176"/>
    </row>
    <row r="12" spans="1:15" ht="15.75" thickBot="1">
      <c r="A12" s="20" t="s">
        <v>42</v>
      </c>
      <c r="B12" s="171" t="s">
        <v>222</v>
      </c>
      <c r="C12" s="204">
        <v>-9820</v>
      </c>
      <c r="D12" s="164">
        <v>-7417</v>
      </c>
      <c r="E12" s="164">
        <v>-5231</v>
      </c>
      <c r="F12" s="164">
        <v>-3315</v>
      </c>
      <c r="G12" s="164">
        <v>-1527</v>
      </c>
      <c r="H12" s="164">
        <v>-553</v>
      </c>
      <c r="I12" s="201"/>
      <c r="J12" s="164">
        <f t="shared" si="0"/>
        <v>-8293</v>
      </c>
      <c r="K12" s="165">
        <f t="shared" si="1"/>
        <v>5.430910281597904</v>
      </c>
      <c r="L12" s="199"/>
      <c r="M12"/>
      <c r="N12"/>
    </row>
    <row r="13" spans="1:15" s="4" customFormat="1" ht="15.75" thickTop="1">
      <c r="A13" s="156" t="s">
        <v>223</v>
      </c>
      <c r="B13" s="182" t="s">
        <v>224</v>
      </c>
      <c r="C13" s="205">
        <v>-43227</v>
      </c>
      <c r="D13" s="138">
        <v>-11526</v>
      </c>
      <c r="E13" s="138">
        <v>-37393</v>
      </c>
      <c r="F13" s="138">
        <v>-22103</v>
      </c>
      <c r="G13" s="138">
        <v>-10822</v>
      </c>
      <c r="H13" s="138">
        <v>-5316</v>
      </c>
      <c r="I13" s="206"/>
      <c r="J13" s="138">
        <f t="shared" si="0"/>
        <v>-32405</v>
      </c>
      <c r="K13" s="140">
        <f t="shared" si="1"/>
        <v>2.9943633339493623</v>
      </c>
      <c r="L13" s="207"/>
      <c r="M13" s="183"/>
      <c r="N13" s="183"/>
      <c r="O13" s="147"/>
    </row>
    <row r="14" spans="1:15" ht="15">
      <c r="B14" s="131"/>
      <c r="C14" s="208"/>
      <c r="D14" s="208"/>
      <c r="E14" s="208"/>
      <c r="F14" s="208"/>
      <c r="G14" s="208"/>
      <c r="H14" s="208"/>
      <c r="I14" s="62"/>
      <c r="J14" s="208"/>
      <c r="K14" s="209"/>
      <c r="L14" s="199"/>
    </row>
    <row r="15" spans="1:15" ht="15">
      <c r="B15" s="131"/>
      <c r="C15" s="132"/>
      <c r="D15" s="132"/>
      <c r="E15" s="132"/>
      <c r="F15" s="132"/>
      <c r="G15" s="132"/>
      <c r="H15" s="132"/>
      <c r="I15" s="62"/>
      <c r="J15" s="131"/>
      <c r="K15" s="131"/>
      <c r="L15" s="199"/>
    </row>
    <row r="16" spans="1:15" ht="15">
      <c r="A16" s="63" t="s">
        <v>58</v>
      </c>
      <c r="B16" s="63" t="s">
        <v>59</v>
      </c>
      <c r="C16" s="63"/>
      <c r="D16" s="63"/>
      <c r="E16" s="63"/>
      <c r="F16" s="63"/>
      <c r="G16" s="63"/>
      <c r="H16" s="63"/>
      <c r="I16" s="62"/>
      <c r="J16" s="414" t="s">
        <v>4</v>
      </c>
      <c r="K16" s="414"/>
      <c r="L16" s="199"/>
      <c r="M16" s="414" t="s">
        <v>60</v>
      </c>
      <c r="N16" s="414"/>
    </row>
    <row r="17" spans="1:15" ht="27" customHeight="1">
      <c r="A17" s="104" t="s">
        <v>42</v>
      </c>
      <c r="B17" s="104" t="s">
        <v>43</v>
      </c>
      <c r="C17" s="14" t="s">
        <v>61</v>
      </c>
      <c r="D17" s="14" t="s">
        <v>62</v>
      </c>
      <c r="E17" s="14" t="s">
        <v>63</v>
      </c>
      <c r="F17" s="14" t="s">
        <v>64</v>
      </c>
      <c r="G17" s="14" t="s">
        <v>65</v>
      </c>
      <c r="H17" s="14" t="s">
        <v>66</v>
      </c>
      <c r="I17" s="62"/>
      <c r="J17" s="415" t="s">
        <v>13</v>
      </c>
      <c r="K17" s="416"/>
      <c r="L17" s="199"/>
      <c r="M17" s="415" t="s">
        <v>67</v>
      </c>
      <c r="N17" s="416"/>
    </row>
    <row r="18" spans="1:15" ht="25.5">
      <c r="A18" s="20" t="s">
        <v>225</v>
      </c>
      <c r="B18" s="174" t="s">
        <v>212</v>
      </c>
      <c r="C18" s="200">
        <f t="shared" ref="C18:G26" si="2">C5-D5</f>
        <v>-13938</v>
      </c>
      <c r="D18" s="159">
        <f t="shared" ref="D18:D24" si="3">D5</f>
        <v>-154</v>
      </c>
      <c r="E18" s="159">
        <f t="shared" ref="E18:G23" si="4">E5-F5</f>
        <v>-1088</v>
      </c>
      <c r="F18" s="159">
        <f t="shared" si="4"/>
        <v>-1541</v>
      </c>
      <c r="G18" s="159">
        <f t="shared" si="4"/>
        <v>-610</v>
      </c>
      <c r="H18" s="159">
        <f t="shared" ref="H18:H24" si="5">H5</f>
        <v>-129</v>
      </c>
      <c r="I18" s="201"/>
      <c r="J18" s="159">
        <f t="shared" ref="J18:J26" si="6">+C18-G18</f>
        <v>-13328</v>
      </c>
      <c r="K18" s="161">
        <f t="shared" ref="K18:K26" si="7">IF(ISERROR(J18/G18),0,J18/G18)</f>
        <v>21.849180327868851</v>
      </c>
      <c r="L18" s="210"/>
      <c r="M18" s="159">
        <f t="shared" ref="M18:M26" si="8">+C18-D18</f>
        <v>-13784</v>
      </c>
      <c r="N18" s="161">
        <f t="shared" ref="N18:N26" si="9">IF(ISERROR(M18/D18),0,M18/D18)</f>
        <v>89.506493506493513</v>
      </c>
    </row>
    <row r="19" spans="1:15" ht="29.25" customHeight="1">
      <c r="A19" s="20" t="s">
        <v>226</v>
      </c>
      <c r="B19" s="202" t="s">
        <v>214</v>
      </c>
      <c r="C19" s="203">
        <f t="shared" si="2"/>
        <v>35</v>
      </c>
      <c r="D19" s="159">
        <f t="shared" si="3"/>
        <v>-257</v>
      </c>
      <c r="E19" s="159">
        <f t="shared" si="4"/>
        <v>-483</v>
      </c>
      <c r="F19" s="159">
        <f t="shared" si="4"/>
        <v>-2582</v>
      </c>
      <c r="G19" s="159">
        <f t="shared" si="4"/>
        <v>-542</v>
      </c>
      <c r="H19" s="159">
        <f t="shared" si="5"/>
        <v>-570</v>
      </c>
      <c r="I19" s="201"/>
      <c r="J19" s="159">
        <f t="shared" si="6"/>
        <v>577</v>
      </c>
      <c r="K19" s="161">
        <f t="shared" si="7"/>
        <v>-1.0645756457564575</v>
      </c>
      <c r="L19" s="210"/>
      <c r="M19" s="159">
        <f t="shared" si="8"/>
        <v>292</v>
      </c>
      <c r="N19" s="161">
        <f t="shared" si="9"/>
        <v>-1.1361867704280155</v>
      </c>
    </row>
    <row r="20" spans="1:15" ht="25.5">
      <c r="A20" s="20" t="s">
        <v>484</v>
      </c>
      <c r="B20" s="171" t="s">
        <v>485</v>
      </c>
      <c r="C20" s="203">
        <f t="shared" si="2"/>
        <v>-8880</v>
      </c>
      <c r="D20" s="159">
        <f t="shared" si="3"/>
        <v>-1726</v>
      </c>
      <c r="E20" s="159">
        <f t="shared" si="4"/>
        <v>-97</v>
      </c>
      <c r="F20" s="159">
        <f t="shared" si="4"/>
        <v>-2295</v>
      </c>
      <c r="G20" s="159">
        <f t="shared" si="4"/>
        <v>-212</v>
      </c>
      <c r="H20" s="159">
        <f t="shared" si="5"/>
        <v>-262</v>
      </c>
      <c r="I20" s="201"/>
      <c r="J20" s="159">
        <f t="shared" si="6"/>
        <v>-8668</v>
      </c>
      <c r="K20" s="161">
        <f t="shared" si="7"/>
        <v>40.886792452830186</v>
      </c>
      <c r="L20" s="210"/>
      <c r="M20" s="159">
        <f t="shared" si="8"/>
        <v>-7154</v>
      </c>
      <c r="N20" s="161">
        <f t="shared" si="9"/>
        <v>4.1448435689455385</v>
      </c>
    </row>
    <row r="21" spans="1:15" ht="15">
      <c r="A21" s="20" t="s">
        <v>215</v>
      </c>
      <c r="B21" s="171" t="s">
        <v>216</v>
      </c>
      <c r="C21" s="203">
        <f t="shared" si="2"/>
        <v>-3566</v>
      </c>
      <c r="D21" s="159">
        <f t="shared" si="3"/>
        <v>-1963</v>
      </c>
      <c r="E21" s="159">
        <f t="shared" si="4"/>
        <v>-2802</v>
      </c>
      <c r="F21" s="159">
        <f t="shared" si="4"/>
        <v>-2264</v>
      </c>
      <c r="G21" s="159">
        <f t="shared" si="4"/>
        <v>-2511</v>
      </c>
      <c r="H21" s="159">
        <f t="shared" si="5"/>
        <v>-3172</v>
      </c>
      <c r="I21" s="201"/>
      <c r="J21" s="159">
        <f t="shared" si="6"/>
        <v>-1055</v>
      </c>
      <c r="K21" s="161">
        <f t="shared" si="7"/>
        <v>0.42015133412982875</v>
      </c>
      <c r="L21" s="210"/>
      <c r="M21" s="159">
        <f t="shared" si="8"/>
        <v>-1603</v>
      </c>
      <c r="N21" s="161">
        <f t="shared" si="9"/>
        <v>0.81660723382577682</v>
      </c>
    </row>
    <row r="22" spans="1:15" ht="15">
      <c r="A22" s="20" t="s">
        <v>217</v>
      </c>
      <c r="B22" s="171" t="s">
        <v>218</v>
      </c>
      <c r="C22" s="203">
        <f t="shared" si="2"/>
        <v>-14</v>
      </c>
      <c r="D22" s="159">
        <f t="shared" si="3"/>
        <v>-9</v>
      </c>
      <c r="E22" s="159">
        <f t="shared" si="4"/>
        <v>-1007</v>
      </c>
      <c r="F22" s="159">
        <f t="shared" si="4"/>
        <v>-811</v>
      </c>
      <c r="G22" s="159">
        <f t="shared" si="4"/>
        <v>-657</v>
      </c>
      <c r="H22" s="159">
        <f t="shared" si="5"/>
        <v>-630</v>
      </c>
      <c r="I22" s="201"/>
      <c r="J22" s="159">
        <f t="shared" si="6"/>
        <v>643</v>
      </c>
      <c r="K22" s="161">
        <f t="shared" si="7"/>
        <v>-0.9786910197869102</v>
      </c>
      <c r="L22" s="210"/>
      <c r="M22" s="159">
        <f t="shared" si="8"/>
        <v>-5</v>
      </c>
      <c r="N22" s="161">
        <f t="shared" si="9"/>
        <v>0.55555555555555558</v>
      </c>
    </row>
    <row r="23" spans="1:15" s="23" customFormat="1" ht="15">
      <c r="A23" s="83" t="s">
        <v>219</v>
      </c>
      <c r="B23" s="171" t="s">
        <v>220</v>
      </c>
      <c r="C23" s="203">
        <f t="shared" si="2"/>
        <v>-2935</v>
      </c>
      <c r="D23" s="159">
        <f t="shared" si="3"/>
        <v>0</v>
      </c>
      <c r="E23" s="159">
        <f t="shared" si="4"/>
        <v>0</v>
      </c>
      <c r="F23" s="159">
        <f t="shared" si="4"/>
        <v>0</v>
      </c>
      <c r="G23" s="159">
        <f t="shared" si="4"/>
        <v>0</v>
      </c>
      <c r="H23" s="159">
        <f t="shared" si="5"/>
        <v>0</v>
      </c>
      <c r="I23" s="201"/>
      <c r="J23" s="159">
        <f t="shared" si="6"/>
        <v>-2935</v>
      </c>
      <c r="K23" s="161">
        <f t="shared" si="7"/>
        <v>0</v>
      </c>
      <c r="L23" s="210"/>
      <c r="M23" s="159">
        <f t="shared" si="8"/>
        <v>-2935</v>
      </c>
      <c r="N23" s="161">
        <f t="shared" si="9"/>
        <v>0</v>
      </c>
    </row>
    <row r="24" spans="1:15" ht="15">
      <c r="A24" s="20" t="s">
        <v>162</v>
      </c>
      <c r="B24" s="171" t="s">
        <v>221</v>
      </c>
      <c r="C24" s="203">
        <f t="shared" si="2"/>
        <v>0</v>
      </c>
      <c r="D24" s="159">
        <f t="shared" si="3"/>
        <v>0</v>
      </c>
      <c r="E24" s="159">
        <f t="shared" si="2"/>
        <v>-7897</v>
      </c>
      <c r="F24" s="159">
        <f t="shared" si="2"/>
        <v>0</v>
      </c>
      <c r="G24" s="159">
        <f t="shared" si="2"/>
        <v>0</v>
      </c>
      <c r="H24" s="159">
        <f t="shared" si="5"/>
        <v>0</v>
      </c>
      <c r="I24" s="201"/>
      <c r="J24" s="159">
        <f t="shared" si="6"/>
        <v>0</v>
      </c>
      <c r="K24" s="161">
        <f t="shared" si="7"/>
        <v>0</v>
      </c>
      <c r="L24" s="210"/>
      <c r="M24" s="159">
        <f t="shared" si="8"/>
        <v>0</v>
      </c>
      <c r="N24" s="161">
        <f t="shared" si="9"/>
        <v>0</v>
      </c>
    </row>
    <row r="25" spans="1:15" ht="15.75" thickBot="1">
      <c r="A25" s="20" t="s">
        <v>42</v>
      </c>
      <c r="B25" s="171" t="s">
        <v>222</v>
      </c>
      <c r="C25" s="204">
        <f>C12-D12</f>
        <v>-2403</v>
      </c>
      <c r="D25" s="164">
        <f>D12</f>
        <v>-7417</v>
      </c>
      <c r="E25" s="164">
        <f t="shared" si="2"/>
        <v>-1916</v>
      </c>
      <c r="F25" s="164">
        <f t="shared" si="2"/>
        <v>-1788</v>
      </c>
      <c r="G25" s="164">
        <f t="shared" si="2"/>
        <v>-974</v>
      </c>
      <c r="H25" s="164">
        <f>H12</f>
        <v>-553</v>
      </c>
      <c r="I25" s="201"/>
      <c r="J25" s="164">
        <f t="shared" si="6"/>
        <v>-1429</v>
      </c>
      <c r="K25" s="165">
        <f t="shared" si="7"/>
        <v>1.4671457905544147</v>
      </c>
      <c r="L25" s="210"/>
      <c r="M25" s="164">
        <f t="shared" si="8"/>
        <v>5014</v>
      </c>
      <c r="N25" s="165">
        <f t="shared" si="9"/>
        <v>-0.67601456114331937</v>
      </c>
    </row>
    <row r="26" spans="1:15" s="4" customFormat="1" ht="15.75" thickTop="1">
      <c r="A26" s="156" t="s">
        <v>223</v>
      </c>
      <c r="B26" s="182" t="s">
        <v>224</v>
      </c>
      <c r="C26" s="205">
        <f>C13-D13</f>
        <v>-31701</v>
      </c>
      <c r="D26" s="138">
        <f>D13</f>
        <v>-11526</v>
      </c>
      <c r="E26" s="138">
        <f t="shared" si="2"/>
        <v>-15290</v>
      </c>
      <c r="F26" s="138">
        <f t="shared" si="2"/>
        <v>-11281</v>
      </c>
      <c r="G26" s="138">
        <f t="shared" si="2"/>
        <v>-5506</v>
      </c>
      <c r="H26" s="138">
        <f>H13</f>
        <v>-5316</v>
      </c>
      <c r="I26" s="206"/>
      <c r="J26" s="138">
        <f t="shared" si="6"/>
        <v>-26195</v>
      </c>
      <c r="K26" s="140">
        <f t="shared" si="7"/>
        <v>4.7575372321104252</v>
      </c>
      <c r="L26" s="211"/>
      <c r="M26" s="138">
        <f t="shared" si="8"/>
        <v>-20175</v>
      </c>
      <c r="N26" s="140">
        <f t="shared" si="9"/>
        <v>1.7503904216553878</v>
      </c>
      <c r="O26" s="147"/>
    </row>
    <row r="27" spans="1:15">
      <c r="I27" s="62"/>
    </row>
    <row r="28" spans="1:15">
      <c r="I28" s="62"/>
    </row>
  </sheetData>
  <mergeCells count="6">
    <mergeCell ref="J3:K3"/>
    <mergeCell ref="J4:K4"/>
    <mergeCell ref="J16:K16"/>
    <mergeCell ref="M16:N16"/>
    <mergeCell ref="J17:K17"/>
    <mergeCell ref="M17:N17"/>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60" orientation="landscape" r:id="rId1"/>
  <ignoredErrors>
    <ignoredError sqref="D18:D32" formula="1"/>
  </ignoredErrors>
</worksheet>
</file>

<file path=xl/worksheets/sheet9.xml><?xml version="1.0" encoding="utf-8"?>
<worksheet xmlns="http://schemas.openxmlformats.org/spreadsheetml/2006/main" xmlns:r="http://schemas.openxmlformats.org/officeDocument/2006/relationships">
  <sheetPr codeName="Arkusz10">
    <tabColor theme="6"/>
    <pageSetUpPr fitToPage="1"/>
  </sheetPr>
  <dimension ref="A1:Q57"/>
  <sheetViews>
    <sheetView showGridLines="0" topLeftCell="A10" zoomScale="85" zoomScaleNormal="85" workbookViewId="0">
      <pane xSplit="2" topLeftCell="C1" activePane="topRight" state="frozen"/>
      <selection pane="topRight" activeCell="E56" sqref="E56:H56"/>
    </sheetView>
  </sheetViews>
  <sheetFormatPr defaultColWidth="10.28515625" defaultRowHeight="14.25" outlineLevelRow="1" outlineLevelCol="1"/>
  <cols>
    <col min="1" max="1" width="57.42578125" style="5" customWidth="1"/>
    <col min="2" max="2" width="46.42578125" style="5" customWidth="1" outlineLevel="1"/>
    <col min="3" max="8" width="12.140625" style="5" customWidth="1"/>
    <col min="9" max="9" width="2.42578125" style="23" customWidth="1"/>
    <col min="10" max="11" width="12.140625" style="5" customWidth="1"/>
    <col min="12" max="12" width="1" style="5" customWidth="1"/>
    <col min="13" max="14" width="12.140625" style="5" customWidth="1"/>
    <col min="15" max="15" width="2.28515625" style="5" customWidth="1"/>
    <col min="16" max="17" width="12.140625" style="5" customWidth="1"/>
    <col min="18" max="16384" width="10.28515625" style="5"/>
  </cols>
  <sheetData>
    <row r="1" spans="1:17" s="4" customFormat="1">
      <c r="A1" s="1" t="s">
        <v>0</v>
      </c>
      <c r="B1" s="1" t="s">
        <v>1</v>
      </c>
      <c r="C1" s="3"/>
      <c r="D1" s="3"/>
      <c r="E1" s="3"/>
      <c r="F1" s="3"/>
      <c r="G1" s="3"/>
      <c r="H1" s="3"/>
      <c r="I1" s="147"/>
    </row>
    <row r="2" spans="1:17">
      <c r="A2" s="212"/>
      <c r="B2" s="212"/>
      <c r="C2" s="212"/>
      <c r="D2" s="212"/>
      <c r="E2" s="212"/>
      <c r="F2" s="212"/>
      <c r="G2" s="212"/>
      <c r="H2" s="212"/>
    </row>
    <row r="3" spans="1:17" ht="15">
      <c r="A3" s="213" t="s">
        <v>227</v>
      </c>
      <c r="B3" s="214" t="s">
        <v>228</v>
      </c>
      <c r="C3" s="215"/>
      <c r="D3" s="215"/>
      <c r="E3" s="215"/>
      <c r="F3" s="215"/>
      <c r="G3" s="215"/>
      <c r="H3" s="215"/>
      <c r="J3" s="414"/>
      <c r="K3" s="414"/>
      <c r="L3" s="216"/>
      <c r="M3" s="414" t="s">
        <v>229</v>
      </c>
      <c r="N3" s="414"/>
      <c r="O3" s="216"/>
      <c r="P3" s="414" t="s">
        <v>230</v>
      </c>
      <c r="Q3" s="414"/>
    </row>
    <row r="4" spans="1:17" ht="32.25" customHeight="1">
      <c r="A4" s="217" t="s">
        <v>231</v>
      </c>
      <c r="B4" s="217" t="s">
        <v>232</v>
      </c>
      <c r="C4" s="14" t="s">
        <v>7</v>
      </c>
      <c r="D4" s="14" t="s">
        <v>8</v>
      </c>
      <c r="E4" s="14" t="s">
        <v>9</v>
      </c>
      <c r="F4" s="14" t="s">
        <v>10</v>
      </c>
      <c r="G4" s="14" t="s">
        <v>11</v>
      </c>
      <c r="H4" s="14" t="s">
        <v>12</v>
      </c>
      <c r="J4" s="415" t="s">
        <v>13</v>
      </c>
      <c r="K4" s="416"/>
      <c r="M4" s="415" t="s">
        <v>233</v>
      </c>
      <c r="N4" s="416"/>
      <c r="P4" s="415" t="s">
        <v>67</v>
      </c>
      <c r="Q4" s="416"/>
    </row>
    <row r="5" spans="1:17">
      <c r="B5" s="218"/>
      <c r="C5" s="219"/>
      <c r="D5" s="99"/>
      <c r="E5" s="99"/>
      <c r="F5" s="99"/>
      <c r="G5" s="99"/>
      <c r="H5" s="99"/>
      <c r="J5" s="220"/>
      <c r="K5" s="108"/>
    </row>
    <row r="6" spans="1:17">
      <c r="A6" s="221" t="s">
        <v>234</v>
      </c>
      <c r="B6" s="222" t="s">
        <v>235</v>
      </c>
      <c r="C6" s="223"/>
      <c r="D6" s="224"/>
      <c r="E6" s="224"/>
      <c r="F6" s="224"/>
      <c r="G6" s="224"/>
      <c r="H6" s="224"/>
      <c r="J6" s="220"/>
      <c r="K6" s="108"/>
      <c r="M6" s="31"/>
      <c r="N6" s="31"/>
      <c r="O6" s="31"/>
      <c r="P6" s="31"/>
      <c r="Q6" s="31"/>
    </row>
    <row r="7" spans="1:17">
      <c r="A7" s="20" t="s">
        <v>236</v>
      </c>
      <c r="B7" s="171" t="s">
        <v>237</v>
      </c>
      <c r="C7" s="203">
        <v>2472825</v>
      </c>
      <c r="D7" s="159">
        <v>1901971</v>
      </c>
      <c r="E7" s="159">
        <v>1790160</v>
      </c>
      <c r="F7" s="159">
        <v>1495370</v>
      </c>
      <c r="G7" s="159">
        <v>1416197</v>
      </c>
      <c r="H7" s="159">
        <v>1607994</v>
      </c>
      <c r="I7" s="160"/>
      <c r="J7" s="159">
        <f t="shared" ref="J7:J23" si="0">+C7-G7</f>
        <v>1056628</v>
      </c>
      <c r="K7" s="161">
        <f t="shared" ref="K7:K23" si="1">IF(ISERROR(J7/G7),0,J7/G7)</f>
        <v>0.74610241371786556</v>
      </c>
      <c r="L7" s="67"/>
      <c r="M7" s="159">
        <f t="shared" ref="M7:M23" si="2">+C7-E7</f>
        <v>682665</v>
      </c>
      <c r="N7" s="161">
        <f t="shared" ref="N7:N23" si="3">IF(ISERROR(M7/$E7),0,M7/$E7)</f>
        <v>0.38134300844617242</v>
      </c>
      <c r="O7" s="67"/>
      <c r="P7" s="159">
        <f t="shared" ref="P7:P23" si="4">+C7-D7</f>
        <v>570854</v>
      </c>
      <c r="Q7" s="161">
        <f t="shared" ref="Q7:Q23" si="5">IF(ISERROR(P7/D7),0,P7/D7)</f>
        <v>0.30013811987669631</v>
      </c>
    </row>
    <row r="8" spans="1:17">
      <c r="A8" s="20" t="s">
        <v>97</v>
      </c>
      <c r="B8" s="171" t="s">
        <v>98</v>
      </c>
      <c r="C8" s="203">
        <v>308917</v>
      </c>
      <c r="D8" s="159">
        <v>186636</v>
      </c>
      <c r="E8" s="159">
        <v>404724</v>
      </c>
      <c r="F8" s="159">
        <v>296707</v>
      </c>
      <c r="G8" s="159">
        <v>291876</v>
      </c>
      <c r="H8" s="159">
        <v>109767</v>
      </c>
      <c r="I8" s="160"/>
      <c r="J8" s="159">
        <f t="shared" si="0"/>
        <v>17041</v>
      </c>
      <c r="K8" s="161">
        <f t="shared" si="1"/>
        <v>5.8384382408968191E-2</v>
      </c>
      <c r="L8" s="67"/>
      <c r="M8" s="159">
        <f t="shared" si="2"/>
        <v>-95807</v>
      </c>
      <c r="N8" s="161">
        <f t="shared" si="3"/>
        <v>-0.23672181536059142</v>
      </c>
      <c r="O8" s="67"/>
      <c r="P8" s="159">
        <f t="shared" si="4"/>
        <v>122281</v>
      </c>
      <c r="Q8" s="161">
        <f t="shared" si="5"/>
        <v>0.65518442315523262</v>
      </c>
    </row>
    <row r="9" spans="1:17" ht="25.5">
      <c r="A9" s="20" t="s">
        <v>238</v>
      </c>
      <c r="B9" s="202" t="s">
        <v>239</v>
      </c>
      <c r="C9" s="203">
        <v>0</v>
      </c>
      <c r="D9" s="159">
        <v>84578</v>
      </c>
      <c r="E9" s="159">
        <v>100668</v>
      </c>
      <c r="F9" s="159">
        <v>353656</v>
      </c>
      <c r="G9" s="159">
        <v>61351</v>
      </c>
      <c r="H9" s="159">
        <v>34508</v>
      </c>
      <c r="I9" s="160"/>
      <c r="J9" s="159">
        <f t="shared" si="0"/>
        <v>-61351</v>
      </c>
      <c r="K9" s="161">
        <f t="shared" si="1"/>
        <v>-1</v>
      </c>
      <c r="L9" s="67"/>
      <c r="M9" s="159">
        <f t="shared" si="2"/>
        <v>-100668</v>
      </c>
      <c r="N9" s="161">
        <f t="shared" si="3"/>
        <v>-1</v>
      </c>
      <c r="O9" s="67"/>
      <c r="P9" s="159">
        <f t="shared" si="4"/>
        <v>-84578</v>
      </c>
      <c r="Q9" s="161">
        <f t="shared" si="5"/>
        <v>-1</v>
      </c>
    </row>
    <row r="10" spans="1:17">
      <c r="A10" s="20" t="s">
        <v>240</v>
      </c>
      <c r="B10" s="171" t="s">
        <v>241</v>
      </c>
      <c r="C10" s="203">
        <v>260</v>
      </c>
      <c r="D10" s="159">
        <v>183312</v>
      </c>
      <c r="E10" s="159">
        <v>199404</v>
      </c>
      <c r="F10" s="159">
        <v>153976</v>
      </c>
      <c r="G10" s="159">
        <v>300818</v>
      </c>
      <c r="H10" s="159">
        <v>171331</v>
      </c>
      <c r="I10" s="160"/>
      <c r="J10" s="159">
        <f t="shared" si="0"/>
        <v>-300558</v>
      </c>
      <c r="K10" s="161">
        <f t="shared" si="1"/>
        <v>-0.9991356900185494</v>
      </c>
      <c r="L10" s="67"/>
      <c r="M10" s="159">
        <f t="shared" si="2"/>
        <v>-199144</v>
      </c>
      <c r="N10" s="161">
        <f t="shared" si="3"/>
        <v>-0.9986961144209745</v>
      </c>
      <c r="O10" s="67"/>
      <c r="P10" s="159">
        <f t="shared" si="4"/>
        <v>-183052</v>
      </c>
      <c r="Q10" s="161">
        <f t="shared" si="5"/>
        <v>-0.99858165313781966</v>
      </c>
    </row>
    <row r="11" spans="1:17">
      <c r="A11" s="20" t="s">
        <v>242</v>
      </c>
      <c r="B11" s="171" t="s">
        <v>243</v>
      </c>
      <c r="C11" s="203">
        <v>357102</v>
      </c>
      <c r="D11" s="159">
        <v>340384</v>
      </c>
      <c r="E11" s="159">
        <v>420152</v>
      </c>
      <c r="F11" s="159">
        <v>401899</v>
      </c>
      <c r="G11" s="159">
        <v>247465</v>
      </c>
      <c r="H11" s="159">
        <v>302609</v>
      </c>
      <c r="I11" s="160"/>
      <c r="J11" s="159">
        <f t="shared" si="0"/>
        <v>109637</v>
      </c>
      <c r="K11" s="161">
        <f t="shared" si="1"/>
        <v>0.44304042995979231</v>
      </c>
      <c r="L11" s="67"/>
      <c r="M11" s="159">
        <f t="shared" si="2"/>
        <v>-63050</v>
      </c>
      <c r="N11" s="161">
        <f t="shared" si="3"/>
        <v>-0.15006473847559931</v>
      </c>
      <c r="O11" s="67"/>
      <c r="P11" s="159">
        <f t="shared" si="4"/>
        <v>16718</v>
      </c>
      <c r="Q11" s="161">
        <f t="shared" si="5"/>
        <v>4.9115117044279399E-2</v>
      </c>
    </row>
    <row r="12" spans="1:17">
      <c r="A12" s="20" t="s">
        <v>244</v>
      </c>
      <c r="B12" s="171" t="s">
        <v>245</v>
      </c>
      <c r="C12" s="203">
        <v>6459</v>
      </c>
      <c r="D12" s="159">
        <v>0</v>
      </c>
      <c r="E12" s="159">
        <v>0</v>
      </c>
      <c r="F12" s="159">
        <v>0</v>
      </c>
      <c r="G12" s="159">
        <v>0</v>
      </c>
      <c r="H12" s="159">
        <v>67218</v>
      </c>
      <c r="I12" s="225"/>
      <c r="J12" s="225">
        <f t="shared" si="0"/>
        <v>6459</v>
      </c>
      <c r="K12" s="161">
        <f t="shared" si="1"/>
        <v>0</v>
      </c>
      <c r="L12" s="67"/>
      <c r="M12" s="159">
        <f t="shared" si="2"/>
        <v>6459</v>
      </c>
      <c r="N12" s="161">
        <f t="shared" si="3"/>
        <v>0</v>
      </c>
      <c r="O12" s="67"/>
      <c r="P12" s="225">
        <f t="shared" si="4"/>
        <v>6459</v>
      </c>
      <c r="Q12" s="161">
        <f t="shared" si="5"/>
        <v>0</v>
      </c>
    </row>
    <row r="13" spans="1:17">
      <c r="A13" s="20" t="s">
        <v>246</v>
      </c>
      <c r="B13" s="171" t="s">
        <v>247</v>
      </c>
      <c r="C13" s="203">
        <v>49534661</v>
      </c>
      <c r="D13" s="159">
        <v>29877265</v>
      </c>
      <c r="E13" s="159">
        <v>29631923</v>
      </c>
      <c r="F13" s="159">
        <v>29794139</v>
      </c>
      <c r="G13" s="159">
        <v>28918697</v>
      </c>
      <c r="H13" s="159">
        <v>26458387</v>
      </c>
      <c r="I13" s="160"/>
      <c r="J13" s="159">
        <f t="shared" si="0"/>
        <v>20615964</v>
      </c>
      <c r="K13" s="161">
        <f t="shared" si="1"/>
        <v>0.71289394539456596</v>
      </c>
      <c r="L13" s="67"/>
      <c r="M13" s="159">
        <f t="shared" si="2"/>
        <v>19902738</v>
      </c>
      <c r="N13" s="161">
        <f t="shared" si="3"/>
        <v>0.67166541975692906</v>
      </c>
      <c r="O13" s="67"/>
      <c r="P13" s="159">
        <f t="shared" si="4"/>
        <v>19657396</v>
      </c>
      <c r="Q13" s="161">
        <f t="shared" si="5"/>
        <v>0.65793826844592374</v>
      </c>
    </row>
    <row r="14" spans="1:17">
      <c r="A14" s="20" t="s">
        <v>248</v>
      </c>
      <c r="B14" s="171" t="s">
        <v>249</v>
      </c>
      <c r="C14" s="203">
        <v>8432095</v>
      </c>
      <c r="D14" s="159">
        <v>6267672</v>
      </c>
      <c r="E14" s="159">
        <v>7084017</v>
      </c>
      <c r="F14" s="159">
        <v>6893680</v>
      </c>
      <c r="G14" s="159">
        <v>6537759</v>
      </c>
      <c r="H14" s="159">
        <v>6377810</v>
      </c>
      <c r="I14" s="160"/>
      <c r="J14" s="159">
        <f t="shared" si="0"/>
        <v>1894336</v>
      </c>
      <c r="K14" s="161">
        <f t="shared" si="1"/>
        <v>0.28975310958999867</v>
      </c>
      <c r="L14" s="67"/>
      <c r="M14" s="159">
        <f t="shared" si="2"/>
        <v>1348078</v>
      </c>
      <c r="N14" s="161">
        <f t="shared" si="3"/>
        <v>0.19029852695158694</v>
      </c>
      <c r="O14" s="67"/>
      <c r="P14" s="159">
        <f t="shared" si="4"/>
        <v>2164423</v>
      </c>
      <c r="Q14" s="161">
        <f t="shared" si="5"/>
        <v>0.34533124898686468</v>
      </c>
    </row>
    <row r="15" spans="1:17" hidden="1" outlineLevel="1">
      <c r="A15" s="20" t="s">
        <v>250</v>
      </c>
      <c r="B15" s="171" t="s">
        <v>251</v>
      </c>
      <c r="C15" s="203">
        <v>0</v>
      </c>
      <c r="D15" s="159">
        <v>0</v>
      </c>
      <c r="E15" s="159">
        <v>0</v>
      </c>
      <c r="F15" s="159">
        <v>0</v>
      </c>
      <c r="G15" s="159">
        <v>0</v>
      </c>
      <c r="H15" s="159">
        <v>0</v>
      </c>
      <c r="I15" s="160"/>
      <c r="J15" s="159">
        <f t="shared" si="0"/>
        <v>0</v>
      </c>
      <c r="K15" s="159">
        <f t="shared" si="1"/>
        <v>0</v>
      </c>
      <c r="L15" s="159"/>
      <c r="M15" s="159">
        <f t="shared" si="2"/>
        <v>0</v>
      </c>
      <c r="N15" s="159">
        <f t="shared" si="3"/>
        <v>0</v>
      </c>
      <c r="O15" s="159"/>
      <c r="P15" s="159">
        <f t="shared" si="4"/>
        <v>0</v>
      </c>
      <c r="Q15" s="159">
        <f t="shared" si="5"/>
        <v>0</v>
      </c>
    </row>
    <row r="16" spans="1:17" collapsed="1">
      <c r="A16" s="20" t="s">
        <v>252</v>
      </c>
      <c r="B16" s="171" t="s">
        <v>253</v>
      </c>
      <c r="C16" s="203">
        <v>54627</v>
      </c>
      <c r="D16" s="159">
        <v>54627</v>
      </c>
      <c r="E16" s="159">
        <v>54627</v>
      </c>
      <c r="F16" s="159">
        <v>62524</v>
      </c>
      <c r="G16" s="159">
        <v>62524</v>
      </c>
      <c r="H16" s="159">
        <v>62524</v>
      </c>
      <c r="I16" s="160"/>
      <c r="J16" s="159">
        <f t="shared" si="0"/>
        <v>-7897</v>
      </c>
      <c r="K16" s="161">
        <f t="shared" si="1"/>
        <v>-0.12630349945620881</v>
      </c>
      <c r="L16" s="67"/>
      <c r="M16" s="159">
        <f t="shared" si="2"/>
        <v>0</v>
      </c>
      <c r="N16" s="161">
        <f t="shared" si="3"/>
        <v>0</v>
      </c>
      <c r="O16" s="67"/>
      <c r="P16" s="159">
        <f t="shared" si="4"/>
        <v>0</v>
      </c>
      <c r="Q16" s="161">
        <f t="shared" si="5"/>
        <v>0</v>
      </c>
    </row>
    <row r="17" spans="1:17">
      <c r="A17" s="20" t="s">
        <v>254</v>
      </c>
      <c r="B17" s="171" t="s">
        <v>255</v>
      </c>
      <c r="C17" s="203">
        <v>0</v>
      </c>
      <c r="D17" s="159">
        <v>0</v>
      </c>
      <c r="E17" s="159">
        <v>0</v>
      </c>
      <c r="F17" s="159">
        <v>0</v>
      </c>
      <c r="G17" s="159">
        <v>37101</v>
      </c>
      <c r="H17" s="159">
        <v>36259</v>
      </c>
      <c r="I17" s="160"/>
      <c r="J17" s="159">
        <f t="shared" si="0"/>
        <v>-37101</v>
      </c>
      <c r="K17" s="161">
        <f t="shared" si="1"/>
        <v>-1</v>
      </c>
      <c r="L17" s="67"/>
      <c r="M17" s="159">
        <f t="shared" si="2"/>
        <v>0</v>
      </c>
      <c r="N17" s="161">
        <f t="shared" si="3"/>
        <v>0</v>
      </c>
      <c r="O17" s="67"/>
      <c r="P17" s="159">
        <f t="shared" si="4"/>
        <v>0</v>
      </c>
      <c r="Q17" s="161">
        <f t="shared" si="5"/>
        <v>0</v>
      </c>
    </row>
    <row r="18" spans="1:17">
      <c r="A18" s="20" t="s">
        <v>256</v>
      </c>
      <c r="B18" s="171" t="s">
        <v>257</v>
      </c>
      <c r="C18" s="203">
        <v>265983</v>
      </c>
      <c r="D18" s="159">
        <v>166528</v>
      </c>
      <c r="E18" s="159">
        <v>165307</v>
      </c>
      <c r="F18" s="159">
        <v>153402</v>
      </c>
      <c r="G18" s="159">
        <v>153405</v>
      </c>
      <c r="H18" s="159">
        <v>152684</v>
      </c>
      <c r="I18" s="160"/>
      <c r="J18" s="159">
        <f t="shared" si="0"/>
        <v>112578</v>
      </c>
      <c r="K18" s="161">
        <f t="shared" si="1"/>
        <v>0.73386134741370879</v>
      </c>
      <c r="L18" s="67"/>
      <c r="M18" s="159">
        <f t="shared" si="2"/>
        <v>100676</v>
      </c>
      <c r="N18" s="161">
        <f t="shared" si="3"/>
        <v>0.60902442122838119</v>
      </c>
      <c r="O18" s="67"/>
      <c r="P18" s="159">
        <f t="shared" si="4"/>
        <v>99455</v>
      </c>
      <c r="Q18" s="161">
        <f t="shared" si="5"/>
        <v>0.59722689277478858</v>
      </c>
    </row>
    <row r="19" spans="1:17">
      <c r="A19" s="20" t="s">
        <v>258</v>
      </c>
      <c r="B19" s="171" t="s">
        <v>198</v>
      </c>
      <c r="C19" s="203">
        <v>490236</v>
      </c>
      <c r="D19" s="159">
        <v>398895</v>
      </c>
      <c r="E19" s="159">
        <v>411063</v>
      </c>
      <c r="F19" s="159">
        <v>415993</v>
      </c>
      <c r="G19" s="159">
        <v>427054</v>
      </c>
      <c r="H19" s="159">
        <v>436637</v>
      </c>
      <c r="I19" s="160"/>
      <c r="J19" s="159">
        <f t="shared" si="0"/>
        <v>63182</v>
      </c>
      <c r="K19" s="161">
        <f t="shared" si="1"/>
        <v>0.14794850299962065</v>
      </c>
      <c r="L19" s="67"/>
      <c r="M19" s="159">
        <f t="shared" si="2"/>
        <v>79173</v>
      </c>
      <c r="N19" s="161">
        <f t="shared" si="3"/>
        <v>0.19260551302355114</v>
      </c>
      <c r="O19" s="67"/>
      <c r="P19" s="159">
        <f t="shared" si="4"/>
        <v>91341</v>
      </c>
      <c r="Q19" s="161">
        <f t="shared" si="5"/>
        <v>0.22898507125935397</v>
      </c>
    </row>
    <row r="20" spans="1:17">
      <c r="A20" s="20" t="s">
        <v>259</v>
      </c>
      <c r="B20" s="171" t="s">
        <v>260</v>
      </c>
      <c r="C20" s="203">
        <v>438027</v>
      </c>
      <c r="D20" s="159">
        <v>167273</v>
      </c>
      <c r="E20" s="159">
        <v>173828</v>
      </c>
      <c r="F20" s="159">
        <v>130656</v>
      </c>
      <c r="G20" s="159">
        <v>159639</v>
      </c>
      <c r="H20" s="159">
        <v>155552</v>
      </c>
      <c r="I20" s="160"/>
      <c r="J20" s="159">
        <f t="shared" si="0"/>
        <v>278388</v>
      </c>
      <c r="K20" s="161">
        <f t="shared" si="1"/>
        <v>1.7438595831845602</v>
      </c>
      <c r="L20" s="67"/>
      <c r="M20" s="159">
        <f t="shared" si="2"/>
        <v>264199</v>
      </c>
      <c r="N20" s="161">
        <f t="shared" si="3"/>
        <v>1.5198874749752629</v>
      </c>
      <c r="O20" s="67"/>
      <c r="P20" s="159">
        <f t="shared" si="4"/>
        <v>270754</v>
      </c>
      <c r="Q20" s="161">
        <f t="shared" si="5"/>
        <v>1.6186354043987972</v>
      </c>
    </row>
    <row r="21" spans="1:17">
      <c r="A21" s="20" t="s">
        <v>261</v>
      </c>
      <c r="B21" s="171" t="s">
        <v>262</v>
      </c>
      <c r="C21" s="203">
        <v>0</v>
      </c>
      <c r="D21" s="159">
        <v>7890</v>
      </c>
      <c r="E21" s="159">
        <v>0</v>
      </c>
      <c r="F21" s="159">
        <v>4606</v>
      </c>
      <c r="G21" s="159">
        <v>0</v>
      </c>
      <c r="H21" s="159">
        <v>6820</v>
      </c>
      <c r="I21" s="160"/>
      <c r="J21" s="159">
        <f t="shared" si="0"/>
        <v>0</v>
      </c>
      <c r="K21" s="161">
        <f t="shared" si="1"/>
        <v>0</v>
      </c>
      <c r="L21" s="67"/>
      <c r="M21" s="159">
        <f t="shared" si="2"/>
        <v>0</v>
      </c>
      <c r="N21" s="161">
        <f t="shared" si="3"/>
        <v>0</v>
      </c>
      <c r="O21" s="67"/>
      <c r="P21" s="159">
        <f t="shared" si="4"/>
        <v>-7890</v>
      </c>
      <c r="Q21" s="161">
        <f t="shared" si="5"/>
        <v>-1</v>
      </c>
    </row>
    <row r="22" spans="1:17" ht="15" thickBot="1">
      <c r="A22" s="20" t="s">
        <v>263</v>
      </c>
      <c r="B22" s="171" t="s">
        <v>264</v>
      </c>
      <c r="C22" s="204">
        <v>241051</v>
      </c>
      <c r="D22" s="164">
        <v>126716</v>
      </c>
      <c r="E22" s="164">
        <v>60702</v>
      </c>
      <c r="F22" s="164">
        <v>46418</v>
      </c>
      <c r="G22" s="164">
        <v>160651</v>
      </c>
      <c r="H22" s="164">
        <v>192159</v>
      </c>
      <c r="I22" s="160"/>
      <c r="J22" s="164">
        <f t="shared" si="0"/>
        <v>80400</v>
      </c>
      <c r="K22" s="165">
        <f t="shared" si="1"/>
        <v>0.50046373816533973</v>
      </c>
      <c r="L22" s="67"/>
      <c r="M22" s="164">
        <f t="shared" si="2"/>
        <v>180349</v>
      </c>
      <c r="N22" s="165">
        <f t="shared" si="3"/>
        <v>2.9710553194293432</v>
      </c>
      <c r="O22" s="67"/>
      <c r="P22" s="164">
        <f t="shared" si="4"/>
        <v>114335</v>
      </c>
      <c r="Q22" s="165">
        <f t="shared" si="5"/>
        <v>0.90229331733956253</v>
      </c>
    </row>
    <row r="23" spans="1:17" s="234" customFormat="1" ht="15.75" thickTop="1">
      <c r="A23" s="226" t="s">
        <v>265</v>
      </c>
      <c r="B23" s="227" t="s">
        <v>266</v>
      </c>
      <c r="C23" s="228">
        <v>62602243</v>
      </c>
      <c r="D23" s="229">
        <v>39763747</v>
      </c>
      <c r="E23" s="229">
        <v>40496575</v>
      </c>
      <c r="F23" s="229">
        <v>40203026</v>
      </c>
      <c r="G23" s="229">
        <v>38774537</v>
      </c>
      <c r="H23" s="229">
        <v>36172259</v>
      </c>
      <c r="I23" s="230"/>
      <c r="J23" s="229">
        <f t="shared" si="0"/>
        <v>23827706</v>
      </c>
      <c r="K23" s="231">
        <f t="shared" si="1"/>
        <v>0.61451942030926121</v>
      </c>
      <c r="L23" s="232"/>
      <c r="M23" s="229">
        <f t="shared" si="2"/>
        <v>22105668</v>
      </c>
      <c r="N23" s="231">
        <f t="shared" si="3"/>
        <v>0.54586512563099476</v>
      </c>
      <c r="O23" s="233"/>
      <c r="P23" s="229">
        <f t="shared" si="4"/>
        <v>22838496</v>
      </c>
      <c r="Q23" s="231">
        <f t="shared" si="5"/>
        <v>0.57435472567512313</v>
      </c>
    </row>
    <row r="24" spans="1:17">
      <c r="C24" s="235"/>
      <c r="D24" s="235"/>
      <c r="E24" s="235"/>
      <c r="F24" s="235"/>
      <c r="G24" s="235"/>
      <c r="H24" s="235"/>
    </row>
    <row r="25" spans="1:17">
      <c r="B25" s="131"/>
      <c r="C25" s="131"/>
      <c r="D25" s="131"/>
      <c r="E25" s="131"/>
      <c r="F25" s="131"/>
      <c r="G25" s="131"/>
      <c r="H25" s="131"/>
    </row>
    <row r="26" spans="1:17" ht="18.75" customHeight="1">
      <c r="A26" s="213" t="s">
        <v>227</v>
      </c>
      <c r="B26" s="214" t="s">
        <v>228</v>
      </c>
      <c r="C26" s="215"/>
      <c r="D26" s="215"/>
      <c r="E26" s="215"/>
      <c r="F26" s="215"/>
      <c r="G26" s="215"/>
      <c r="H26" s="215"/>
      <c r="J26" s="414"/>
      <c r="K26" s="414"/>
      <c r="L26" s="216"/>
      <c r="M26" s="414" t="s">
        <v>229</v>
      </c>
      <c r="N26" s="414"/>
      <c r="O26" s="216"/>
      <c r="P26" s="414" t="s">
        <v>60</v>
      </c>
      <c r="Q26" s="414"/>
    </row>
    <row r="27" spans="1:17" ht="27" customHeight="1">
      <c r="A27" s="104" t="s">
        <v>231</v>
      </c>
      <c r="B27" s="104" t="s">
        <v>232</v>
      </c>
      <c r="C27" s="14" t="s">
        <v>7</v>
      </c>
      <c r="D27" s="14" t="s">
        <v>8</v>
      </c>
      <c r="E27" s="14" t="s">
        <v>9</v>
      </c>
      <c r="F27" s="14" t="s">
        <v>10</v>
      </c>
      <c r="G27" s="14" t="s">
        <v>11</v>
      </c>
      <c r="H27" s="14" t="s">
        <v>12</v>
      </c>
      <c r="J27" s="415" t="s">
        <v>13</v>
      </c>
      <c r="K27" s="416"/>
      <c r="M27" s="415" t="s">
        <v>233</v>
      </c>
      <c r="N27" s="416"/>
      <c r="P27" s="415" t="s">
        <v>67</v>
      </c>
      <c r="Q27" s="416"/>
    </row>
    <row r="28" spans="1:17">
      <c r="B28" s="218"/>
      <c r="C28" s="219"/>
      <c r="D28" s="99"/>
      <c r="E28" s="99"/>
      <c r="F28" s="99"/>
      <c r="G28" s="99"/>
      <c r="H28" s="99"/>
      <c r="J28" s="99"/>
      <c r="K28" s="236"/>
    </row>
    <row r="29" spans="1:17" s="31" customFormat="1">
      <c r="A29" s="221" t="s">
        <v>267</v>
      </c>
      <c r="B29" s="222" t="s">
        <v>268</v>
      </c>
      <c r="C29" s="237"/>
      <c r="D29" s="238"/>
      <c r="E29" s="238"/>
      <c r="F29" s="238"/>
      <c r="G29" s="238"/>
      <c r="H29" s="238"/>
      <c r="I29" s="29"/>
      <c r="J29" s="238"/>
      <c r="K29" s="239"/>
    </row>
    <row r="30" spans="1:17" ht="14.25" customHeight="1">
      <c r="A30" s="20" t="s">
        <v>269</v>
      </c>
      <c r="B30" s="171" t="s">
        <v>123</v>
      </c>
      <c r="C30" s="203">
        <v>9528844</v>
      </c>
      <c r="D30" s="159">
        <v>1471085</v>
      </c>
      <c r="E30" s="159">
        <v>1546739</v>
      </c>
      <c r="F30" s="159">
        <v>2574958</v>
      </c>
      <c r="G30" s="159">
        <v>4282635</v>
      </c>
      <c r="H30" s="159">
        <v>3207120</v>
      </c>
      <c r="I30" s="160"/>
      <c r="J30" s="159">
        <f t="shared" ref="J30:J42" si="6">+C30-G30</f>
        <v>5246209</v>
      </c>
      <c r="K30" s="161">
        <f t="shared" ref="K30:K42" si="7">IF(ISERROR(J30/G30),0,J30/G30)</f>
        <v>1.2249955926666642</v>
      </c>
      <c r="L30" s="67"/>
      <c r="M30" s="159">
        <f t="shared" ref="M30:M42" si="8">+C30-E30</f>
        <v>7982105</v>
      </c>
      <c r="N30" s="161">
        <f t="shared" ref="N30:N44" si="9">IF(ISERROR(M30/$E30),0,M30/$E30)</f>
        <v>5.1606024028617625</v>
      </c>
      <c r="O30" s="67"/>
      <c r="P30" s="159">
        <f t="shared" ref="P30:P42" si="10">+C30-D30</f>
        <v>8057759</v>
      </c>
      <c r="Q30" s="161">
        <f t="shared" ref="Q30:Q42" si="11">IF(ISERROR(P30/D30),0,P30/D30)</f>
        <v>5.4774258455493738</v>
      </c>
    </row>
    <row r="31" spans="1:17" ht="28.5" customHeight="1">
      <c r="A31" s="20" t="s">
        <v>270</v>
      </c>
      <c r="B31" s="240" t="s">
        <v>129</v>
      </c>
      <c r="C31" s="203">
        <v>0</v>
      </c>
      <c r="D31" s="159">
        <v>111734</v>
      </c>
      <c r="E31" s="159">
        <v>45364</v>
      </c>
      <c r="F31" s="159">
        <v>145412</v>
      </c>
      <c r="G31" s="159">
        <v>159148</v>
      </c>
      <c r="H31" s="159">
        <v>261837</v>
      </c>
      <c r="I31" s="160"/>
      <c r="J31" s="159">
        <f t="shared" si="6"/>
        <v>-159148</v>
      </c>
      <c r="K31" s="161">
        <f t="shared" si="7"/>
        <v>-1</v>
      </c>
      <c r="L31" s="67"/>
      <c r="M31" s="159">
        <f t="shared" si="8"/>
        <v>-45364</v>
      </c>
      <c r="N31" s="161">
        <f t="shared" si="9"/>
        <v>-1</v>
      </c>
      <c r="O31" s="67"/>
      <c r="P31" s="159">
        <f t="shared" si="10"/>
        <v>-111734</v>
      </c>
      <c r="Q31" s="161">
        <f t="shared" si="11"/>
        <v>-1</v>
      </c>
    </row>
    <row r="32" spans="1:17" s="23" customFormat="1" ht="27.75" customHeight="1">
      <c r="A32" s="83" t="s">
        <v>271</v>
      </c>
      <c r="B32" s="171" t="s">
        <v>272</v>
      </c>
      <c r="C32" s="203">
        <v>5442</v>
      </c>
      <c r="D32" s="159">
        <v>0</v>
      </c>
      <c r="E32" s="159">
        <v>0</v>
      </c>
      <c r="F32" s="159">
        <v>0</v>
      </c>
      <c r="G32" s="159">
        <v>0</v>
      </c>
      <c r="H32" s="159">
        <v>0</v>
      </c>
      <c r="I32" s="160"/>
      <c r="J32" s="159">
        <f t="shared" si="6"/>
        <v>5442</v>
      </c>
      <c r="K32" s="161">
        <f t="shared" si="7"/>
        <v>0</v>
      </c>
      <c r="L32" s="160"/>
      <c r="M32" s="159">
        <f t="shared" si="8"/>
        <v>5442</v>
      </c>
      <c r="N32" s="161">
        <f t="shared" si="9"/>
        <v>0</v>
      </c>
      <c r="O32" s="160"/>
      <c r="P32" s="159">
        <f t="shared" si="10"/>
        <v>5442</v>
      </c>
      <c r="Q32" s="161">
        <f t="shared" si="11"/>
        <v>0</v>
      </c>
    </row>
    <row r="33" spans="1:17">
      <c r="A33" s="241" t="s">
        <v>273</v>
      </c>
      <c r="B33" s="242" t="s">
        <v>274</v>
      </c>
      <c r="C33" s="203">
        <v>0</v>
      </c>
      <c r="D33" s="159">
        <v>0</v>
      </c>
      <c r="E33" s="159">
        <v>0</v>
      </c>
      <c r="F33" s="159">
        <v>18074</v>
      </c>
      <c r="G33" s="159">
        <v>53083</v>
      </c>
      <c r="H33" s="159">
        <v>28513</v>
      </c>
      <c r="I33" s="160"/>
      <c r="J33" s="159">
        <f t="shared" si="6"/>
        <v>-53083</v>
      </c>
      <c r="K33" s="161">
        <f t="shared" si="7"/>
        <v>-1</v>
      </c>
      <c r="L33" s="67"/>
      <c r="M33" s="159">
        <f t="shared" si="8"/>
        <v>0</v>
      </c>
      <c r="N33" s="161">
        <f t="shared" si="9"/>
        <v>0</v>
      </c>
      <c r="O33" s="67"/>
      <c r="P33" s="225">
        <f t="shared" si="10"/>
        <v>0</v>
      </c>
      <c r="Q33" s="161">
        <f t="shared" si="11"/>
        <v>0</v>
      </c>
    </row>
    <row r="34" spans="1:17">
      <c r="A34" s="20" t="s">
        <v>275</v>
      </c>
      <c r="B34" s="171" t="s">
        <v>243</v>
      </c>
      <c r="C34" s="203">
        <v>357215</v>
      </c>
      <c r="D34" s="159">
        <v>321792</v>
      </c>
      <c r="E34" s="159">
        <v>448908</v>
      </c>
      <c r="F34" s="159">
        <v>389967</v>
      </c>
      <c r="G34" s="159">
        <v>293503</v>
      </c>
      <c r="H34" s="159">
        <v>320866</v>
      </c>
      <c r="I34" s="160"/>
      <c r="J34" s="159">
        <f t="shared" si="6"/>
        <v>63712</v>
      </c>
      <c r="K34" s="161">
        <f t="shared" si="7"/>
        <v>0.21707444216924529</v>
      </c>
      <c r="L34" s="67"/>
      <c r="M34" s="159">
        <f t="shared" si="8"/>
        <v>-91693</v>
      </c>
      <c r="N34" s="161">
        <f t="shared" si="9"/>
        <v>-0.20425788803050959</v>
      </c>
      <c r="O34" s="67"/>
      <c r="P34" s="159">
        <f t="shared" si="10"/>
        <v>35423</v>
      </c>
      <c r="Q34" s="161">
        <f t="shared" si="11"/>
        <v>0.11008042462211615</v>
      </c>
    </row>
    <row r="35" spans="1:17" hidden="1" outlineLevel="1">
      <c r="A35" s="20" t="s">
        <v>244</v>
      </c>
      <c r="B35" s="171" t="s">
        <v>245</v>
      </c>
      <c r="C35" s="203">
        <v>0</v>
      </c>
      <c r="D35" s="159">
        <v>0</v>
      </c>
      <c r="E35" s="159">
        <v>0</v>
      </c>
      <c r="F35" s="159">
        <v>0</v>
      </c>
      <c r="G35" s="159">
        <v>0</v>
      </c>
      <c r="H35" s="159">
        <v>0</v>
      </c>
      <c r="I35" s="160"/>
      <c r="J35" s="159">
        <f t="shared" si="6"/>
        <v>0</v>
      </c>
      <c r="K35" s="161">
        <f t="shared" si="7"/>
        <v>0</v>
      </c>
      <c r="L35" s="67"/>
      <c r="M35" s="159">
        <f t="shared" si="8"/>
        <v>0</v>
      </c>
      <c r="N35" s="161">
        <f t="shared" si="9"/>
        <v>0</v>
      </c>
      <c r="O35" s="67"/>
      <c r="P35" s="159">
        <f t="shared" si="10"/>
        <v>0</v>
      </c>
      <c r="Q35" s="161">
        <f t="shared" si="11"/>
        <v>0</v>
      </c>
    </row>
    <row r="36" spans="1:17" ht="14.25" customHeight="1" collapsed="1">
      <c r="A36" s="20" t="s">
        <v>276</v>
      </c>
      <c r="B36" s="171" t="s">
        <v>277</v>
      </c>
      <c r="C36" s="203">
        <v>44176712</v>
      </c>
      <c r="D36" s="159">
        <v>32374716</v>
      </c>
      <c r="E36" s="159">
        <v>32804444</v>
      </c>
      <c r="F36" s="159">
        <v>31331127</v>
      </c>
      <c r="G36" s="159">
        <v>28252639</v>
      </c>
      <c r="H36" s="159">
        <v>27140819</v>
      </c>
      <c r="I36" s="160"/>
      <c r="J36" s="159">
        <f t="shared" si="6"/>
        <v>15924073</v>
      </c>
      <c r="K36" s="161">
        <f t="shared" si="7"/>
        <v>0.563631347853912</v>
      </c>
      <c r="L36" s="67"/>
      <c r="M36" s="159">
        <f t="shared" si="8"/>
        <v>11372268</v>
      </c>
      <c r="N36" s="161">
        <f t="shared" si="9"/>
        <v>0.34666851844829316</v>
      </c>
      <c r="O36" s="67"/>
      <c r="P36" s="159">
        <f t="shared" si="10"/>
        <v>11801996</v>
      </c>
      <c r="Q36" s="161">
        <f t="shared" si="11"/>
        <v>0.36454361483819658</v>
      </c>
    </row>
    <row r="37" spans="1:17" ht="14.25" customHeight="1">
      <c r="A37" s="20" t="s">
        <v>124</v>
      </c>
      <c r="B37" s="171" t="s">
        <v>125</v>
      </c>
      <c r="C37" s="203">
        <v>469276</v>
      </c>
      <c r="D37" s="159">
        <v>477882</v>
      </c>
      <c r="E37" s="159">
        <v>762311</v>
      </c>
      <c r="F37" s="159">
        <v>803779</v>
      </c>
      <c r="G37" s="159">
        <v>807583</v>
      </c>
      <c r="H37" s="159">
        <v>824879</v>
      </c>
      <c r="I37" s="160"/>
      <c r="J37" s="159">
        <f t="shared" si="6"/>
        <v>-338307</v>
      </c>
      <c r="K37" s="161">
        <f t="shared" si="7"/>
        <v>-0.4189129786040568</v>
      </c>
      <c r="L37" s="67"/>
      <c r="M37" s="159">
        <f t="shared" si="8"/>
        <v>-293035</v>
      </c>
      <c r="N37" s="161">
        <f t="shared" si="9"/>
        <v>-0.38440347837037642</v>
      </c>
      <c r="O37" s="67"/>
      <c r="P37" s="159">
        <f t="shared" si="10"/>
        <v>-8606</v>
      </c>
      <c r="Q37" s="161">
        <f t="shared" si="11"/>
        <v>-1.8008629745418326E-2</v>
      </c>
    </row>
    <row r="38" spans="1:17" ht="14.25" customHeight="1">
      <c r="A38" s="20" t="s">
        <v>278</v>
      </c>
      <c r="B38" s="171" t="s">
        <v>279</v>
      </c>
      <c r="C38" s="203">
        <v>859333</v>
      </c>
      <c r="D38" s="159">
        <v>352185</v>
      </c>
      <c r="E38" s="159">
        <v>320951</v>
      </c>
      <c r="F38" s="159">
        <v>311648</v>
      </c>
      <c r="G38" s="159">
        <v>308674</v>
      </c>
      <c r="H38" s="159">
        <v>309805</v>
      </c>
      <c r="I38" s="160"/>
      <c r="J38" s="159">
        <f t="shared" si="6"/>
        <v>550659</v>
      </c>
      <c r="K38" s="161">
        <f t="shared" si="7"/>
        <v>1.7839500573420501</v>
      </c>
      <c r="L38" s="67"/>
      <c r="M38" s="159">
        <f t="shared" si="8"/>
        <v>538382</v>
      </c>
      <c r="N38" s="161">
        <f t="shared" si="9"/>
        <v>1.6774585528632096</v>
      </c>
      <c r="O38" s="67"/>
      <c r="P38" s="159">
        <f t="shared" si="10"/>
        <v>507148</v>
      </c>
      <c r="Q38" s="161">
        <f t="shared" si="11"/>
        <v>1.440004543066854</v>
      </c>
    </row>
    <row r="39" spans="1:17">
      <c r="A39" s="20" t="s">
        <v>280</v>
      </c>
      <c r="B39" s="171" t="s">
        <v>281</v>
      </c>
      <c r="C39" s="203">
        <v>832664</v>
      </c>
      <c r="D39" s="159">
        <v>407006</v>
      </c>
      <c r="E39" s="159">
        <v>325751</v>
      </c>
      <c r="F39" s="159">
        <v>382438</v>
      </c>
      <c r="G39" s="159">
        <v>494559</v>
      </c>
      <c r="H39" s="159">
        <v>453453</v>
      </c>
      <c r="I39" s="160"/>
      <c r="J39" s="159">
        <f t="shared" si="6"/>
        <v>338105</v>
      </c>
      <c r="K39" s="161">
        <f t="shared" si="7"/>
        <v>0.68364947357140404</v>
      </c>
      <c r="L39" s="67"/>
      <c r="M39" s="159">
        <f t="shared" si="8"/>
        <v>506913</v>
      </c>
      <c r="N39" s="161">
        <f t="shared" si="9"/>
        <v>1.5561364354982794</v>
      </c>
      <c r="O39" s="67"/>
      <c r="P39" s="159">
        <f t="shared" si="10"/>
        <v>425658</v>
      </c>
      <c r="Q39" s="161">
        <f t="shared" si="11"/>
        <v>1.0458273342407729</v>
      </c>
    </row>
    <row r="40" spans="1:17">
      <c r="A40" s="241" t="s">
        <v>282</v>
      </c>
      <c r="B40" s="171" t="s">
        <v>283</v>
      </c>
      <c r="C40" s="203">
        <v>8052</v>
      </c>
      <c r="D40" s="159">
        <v>8052</v>
      </c>
      <c r="E40" s="159">
        <v>8052</v>
      </c>
      <c r="F40" s="159">
        <v>9552</v>
      </c>
      <c r="G40" s="159">
        <v>9552</v>
      </c>
      <c r="H40" s="159">
        <v>9552</v>
      </c>
      <c r="I40" s="160"/>
      <c r="J40" s="159">
        <f t="shared" si="6"/>
        <v>-1500</v>
      </c>
      <c r="K40" s="161">
        <f t="shared" si="7"/>
        <v>-0.157035175879397</v>
      </c>
      <c r="L40" s="67"/>
      <c r="M40" s="159">
        <f t="shared" si="8"/>
        <v>0</v>
      </c>
      <c r="N40" s="161">
        <f t="shared" si="9"/>
        <v>0</v>
      </c>
      <c r="O40" s="67"/>
      <c r="P40" s="159">
        <f t="shared" si="10"/>
        <v>0</v>
      </c>
      <c r="Q40" s="161">
        <f t="shared" si="11"/>
        <v>0</v>
      </c>
    </row>
    <row r="41" spans="1:17">
      <c r="A41" s="241" t="s">
        <v>284</v>
      </c>
      <c r="B41" s="171" t="s">
        <v>285</v>
      </c>
      <c r="C41" s="203">
        <v>38155</v>
      </c>
      <c r="D41" s="159">
        <v>0</v>
      </c>
      <c r="E41" s="159">
        <v>9639</v>
      </c>
      <c r="F41" s="159">
        <v>0</v>
      </c>
      <c r="G41" s="159">
        <v>1265</v>
      </c>
      <c r="H41" s="159">
        <v>0</v>
      </c>
      <c r="I41" s="160"/>
      <c r="J41" s="159">
        <f t="shared" si="6"/>
        <v>36890</v>
      </c>
      <c r="K41" s="161">
        <f t="shared" si="7"/>
        <v>29.162055335968379</v>
      </c>
      <c r="L41" s="67"/>
      <c r="M41" s="159">
        <f t="shared" si="8"/>
        <v>28516</v>
      </c>
      <c r="N41" s="161">
        <f t="shared" si="9"/>
        <v>2.9583981740844485</v>
      </c>
      <c r="O41" s="67"/>
      <c r="P41" s="159">
        <f t="shared" si="10"/>
        <v>38155</v>
      </c>
      <c r="Q41" s="161">
        <f t="shared" si="11"/>
        <v>0</v>
      </c>
    </row>
    <row r="42" spans="1:17">
      <c r="A42" s="20" t="s">
        <v>286</v>
      </c>
      <c r="B42" s="171" t="s">
        <v>287</v>
      </c>
      <c r="C42" s="203">
        <v>198986</v>
      </c>
      <c r="D42" s="159">
        <v>70683</v>
      </c>
      <c r="E42" s="159">
        <v>68112</v>
      </c>
      <c r="F42" s="159">
        <v>66140</v>
      </c>
      <c r="G42" s="159">
        <v>62889</v>
      </c>
      <c r="H42" s="159">
        <v>62508</v>
      </c>
      <c r="I42" s="243"/>
      <c r="J42" s="159">
        <f t="shared" si="6"/>
        <v>136097</v>
      </c>
      <c r="K42" s="161">
        <f t="shared" si="7"/>
        <v>2.164082748970408</v>
      </c>
      <c r="L42" s="244"/>
      <c r="M42" s="159">
        <f t="shared" si="8"/>
        <v>130874</v>
      </c>
      <c r="N42" s="161">
        <f t="shared" si="9"/>
        <v>1.921452901104064</v>
      </c>
      <c r="O42" s="244"/>
      <c r="P42" s="159">
        <f t="shared" si="10"/>
        <v>128303</v>
      </c>
      <c r="Q42" s="161">
        <f t="shared" si="11"/>
        <v>1.8151889421784588</v>
      </c>
    </row>
    <row r="43" spans="1:17" hidden="1" outlineLevel="1">
      <c r="A43" s="20" t="s">
        <v>288</v>
      </c>
      <c r="B43" s="171" t="s">
        <v>289</v>
      </c>
      <c r="C43" s="245" t="s">
        <v>290</v>
      </c>
      <c r="D43" s="246" t="s">
        <v>290</v>
      </c>
      <c r="E43" s="246" t="s">
        <v>290</v>
      </c>
      <c r="F43" s="246" t="s">
        <v>290</v>
      </c>
      <c r="G43" s="246" t="s">
        <v>290</v>
      </c>
      <c r="H43" s="246" t="s">
        <v>290</v>
      </c>
      <c r="I43" s="243"/>
      <c r="J43" s="246" t="s">
        <v>290</v>
      </c>
      <c r="K43" s="246" t="s">
        <v>290</v>
      </c>
      <c r="L43" s="247"/>
      <c r="M43" s="246" t="s">
        <v>290</v>
      </c>
      <c r="N43" s="246" t="s">
        <v>290</v>
      </c>
      <c r="O43" s="247"/>
      <c r="P43" s="246" t="s">
        <v>290</v>
      </c>
      <c r="Q43" s="246" t="s">
        <v>290</v>
      </c>
    </row>
    <row r="44" spans="1:17" s="31" customFormat="1" ht="15" collapsed="1">
      <c r="A44" s="248" t="s">
        <v>291</v>
      </c>
      <c r="B44" s="249" t="s">
        <v>292</v>
      </c>
      <c r="C44" s="250">
        <v>56474679</v>
      </c>
      <c r="D44" s="251">
        <v>35595135</v>
      </c>
      <c r="E44" s="251">
        <v>36340271</v>
      </c>
      <c r="F44" s="251">
        <v>36033095</v>
      </c>
      <c r="G44" s="251">
        <v>34725530</v>
      </c>
      <c r="H44" s="251">
        <v>32619352</v>
      </c>
      <c r="I44" s="252"/>
      <c r="J44" s="251">
        <f>+C44-G44</f>
        <v>21749149</v>
      </c>
      <c r="K44" s="253">
        <f>IF(ISERROR(J44/G44),0,J44/G44)</f>
        <v>0.62631582584916634</v>
      </c>
      <c r="L44" s="254"/>
      <c r="M44" s="251">
        <f>+C44-E44</f>
        <v>20134408</v>
      </c>
      <c r="N44" s="253">
        <f t="shared" si="9"/>
        <v>0.55405222487196093</v>
      </c>
      <c r="O44" s="67"/>
      <c r="P44" s="251">
        <f>+C44-D44</f>
        <v>20879544</v>
      </c>
      <c r="Q44" s="253">
        <f>IF(ISERROR(P44/D44),0,P44/D44)</f>
        <v>0.58658420595960659</v>
      </c>
    </row>
    <row r="45" spans="1:17">
      <c r="A45" s="255"/>
      <c r="B45" s="256"/>
      <c r="C45" s="203"/>
      <c r="D45" s="159"/>
      <c r="E45" s="159"/>
      <c r="F45" s="159"/>
      <c r="G45" s="159"/>
      <c r="H45" s="159"/>
      <c r="I45" s="160"/>
      <c r="J45" s="159"/>
      <c r="K45" s="161"/>
      <c r="L45" s="67"/>
      <c r="M45" s="159"/>
      <c r="N45" s="161"/>
      <c r="O45" s="254"/>
      <c r="P45" s="159"/>
      <c r="Q45" s="161"/>
    </row>
    <row r="46" spans="1:17" s="31" customFormat="1">
      <c r="A46" s="221" t="s">
        <v>293</v>
      </c>
      <c r="B46" s="222" t="s">
        <v>294</v>
      </c>
      <c r="C46" s="203"/>
      <c r="D46" s="159"/>
      <c r="E46" s="159"/>
      <c r="F46" s="159"/>
      <c r="G46" s="159"/>
      <c r="H46" s="159"/>
      <c r="I46" s="257"/>
      <c r="J46" s="159"/>
      <c r="K46" s="161"/>
      <c r="L46" s="254"/>
      <c r="M46" s="159"/>
      <c r="N46" s="161"/>
      <c r="O46" s="254"/>
      <c r="P46" s="159"/>
      <c r="Q46" s="161"/>
    </row>
    <row r="47" spans="1:17">
      <c r="A47" s="20" t="s">
        <v>295</v>
      </c>
      <c r="B47" s="171" t="s">
        <v>296</v>
      </c>
      <c r="C47" s="203">
        <v>84238</v>
      </c>
      <c r="D47" s="159">
        <v>56139</v>
      </c>
      <c r="E47" s="159">
        <v>56139</v>
      </c>
      <c r="F47" s="159">
        <v>56139</v>
      </c>
      <c r="G47" s="159">
        <v>56139</v>
      </c>
      <c r="H47" s="159">
        <v>51137</v>
      </c>
      <c r="I47" s="160"/>
      <c r="J47" s="159">
        <f t="shared" ref="J47:J54" si="12">+C47-G47</f>
        <v>28099</v>
      </c>
      <c r="K47" s="161">
        <f t="shared" ref="K47:K54" si="13">IF(ISERROR(J47/G47),0,J47/G47)</f>
        <v>0.50052548139439601</v>
      </c>
      <c r="L47" s="67"/>
      <c r="M47" s="159">
        <f t="shared" ref="M47:M54" si="14">+C47-E47</f>
        <v>28099</v>
      </c>
      <c r="N47" s="161">
        <f t="shared" ref="N47:N54" si="15">IF(ISERROR(M47/$E47),0,M47/$E47)</f>
        <v>0.50052548139439601</v>
      </c>
      <c r="O47" s="254"/>
      <c r="P47" s="159">
        <f t="shared" ref="P47:P54" si="16">+C47-D47</f>
        <v>28099</v>
      </c>
      <c r="Q47" s="161">
        <f t="shared" ref="Q47:Q54" si="17">IF(ISERROR(P47/D47),0,P47/D47)</f>
        <v>0.50052548139439601</v>
      </c>
    </row>
    <row r="48" spans="1:17">
      <c r="A48" s="20" t="s">
        <v>297</v>
      </c>
      <c r="B48" s="171" t="s">
        <v>298</v>
      </c>
      <c r="C48" s="203">
        <v>5092196</v>
      </c>
      <c r="D48" s="159">
        <v>3430785</v>
      </c>
      <c r="E48" s="159">
        <v>3430785</v>
      </c>
      <c r="F48" s="159">
        <v>3430785</v>
      </c>
      <c r="G48" s="159">
        <v>3430785</v>
      </c>
      <c r="H48" s="159">
        <v>3085059</v>
      </c>
      <c r="I48" s="160"/>
      <c r="J48" s="159">
        <f t="shared" si="12"/>
        <v>1661411</v>
      </c>
      <c r="K48" s="161">
        <f t="shared" si="13"/>
        <v>0.48426555438478364</v>
      </c>
      <c r="L48" s="67"/>
      <c r="M48" s="159">
        <f t="shared" si="14"/>
        <v>1661411</v>
      </c>
      <c r="N48" s="161">
        <f t="shared" si="15"/>
        <v>0.48426555438478364</v>
      </c>
      <c r="O48" s="254"/>
      <c r="P48" s="159">
        <f t="shared" si="16"/>
        <v>1661411</v>
      </c>
      <c r="Q48" s="161">
        <f t="shared" si="17"/>
        <v>0.48426555438478364</v>
      </c>
    </row>
    <row r="49" spans="1:17">
      <c r="A49" s="20" t="s">
        <v>299</v>
      </c>
      <c r="B49" s="171" t="s">
        <v>300</v>
      </c>
      <c r="C49" s="203">
        <v>780875</v>
      </c>
      <c r="D49" s="159">
        <v>271859</v>
      </c>
      <c r="E49" s="159">
        <v>271859</v>
      </c>
      <c r="F49" s="159">
        <v>271859</v>
      </c>
      <c r="G49" s="159">
        <v>271859</v>
      </c>
      <c r="H49" s="159">
        <v>115000</v>
      </c>
      <c r="I49" s="160"/>
      <c r="J49" s="159">
        <f t="shared" si="12"/>
        <v>509016</v>
      </c>
      <c r="K49" s="161">
        <f t="shared" si="13"/>
        <v>1.8723529476677248</v>
      </c>
      <c r="L49" s="67"/>
      <c r="M49" s="159">
        <f t="shared" si="14"/>
        <v>509016</v>
      </c>
      <c r="N49" s="161">
        <f t="shared" si="15"/>
        <v>1.8723529476677248</v>
      </c>
      <c r="O49" s="254"/>
      <c r="P49" s="159">
        <f t="shared" si="16"/>
        <v>509016</v>
      </c>
      <c r="Q49" s="161">
        <f t="shared" si="17"/>
        <v>1.8723529476677248</v>
      </c>
    </row>
    <row r="50" spans="1:17" s="23" customFormat="1" ht="15" customHeight="1">
      <c r="A50" s="83" t="s">
        <v>301</v>
      </c>
      <c r="B50" s="171" t="s">
        <v>302</v>
      </c>
      <c r="C50" s="203">
        <v>142234</v>
      </c>
      <c r="D50" s="159">
        <v>253154</v>
      </c>
      <c r="E50" s="159">
        <v>255362</v>
      </c>
      <c r="F50" s="159">
        <v>229756</v>
      </c>
      <c r="G50" s="159">
        <v>177609</v>
      </c>
      <c r="H50" s="159">
        <v>90552</v>
      </c>
      <c r="I50" s="160"/>
      <c r="J50" s="159">
        <f t="shared" si="12"/>
        <v>-35375</v>
      </c>
      <c r="K50" s="161">
        <f t="shared" si="13"/>
        <v>-0.19917346530862737</v>
      </c>
      <c r="L50" s="160"/>
      <c r="M50" s="159">
        <f t="shared" si="14"/>
        <v>-113128</v>
      </c>
      <c r="N50" s="161">
        <f t="shared" si="15"/>
        <v>-0.44301031476883795</v>
      </c>
      <c r="O50" s="257"/>
      <c r="P50" s="159">
        <f t="shared" si="16"/>
        <v>-110920</v>
      </c>
      <c r="Q50" s="161">
        <f t="shared" si="17"/>
        <v>-0.43815227094969861</v>
      </c>
    </row>
    <row r="51" spans="1:17">
      <c r="A51" s="20" t="s">
        <v>303</v>
      </c>
      <c r="B51" s="171" t="s">
        <v>304</v>
      </c>
      <c r="C51" s="203">
        <v>28021</v>
      </c>
      <c r="D51" s="159">
        <v>156675</v>
      </c>
      <c r="E51" s="159">
        <v>142159</v>
      </c>
      <c r="F51" s="159">
        <v>181392</v>
      </c>
      <c r="G51" s="159">
        <v>112615</v>
      </c>
      <c r="H51" s="159">
        <v>211159</v>
      </c>
      <c r="I51" s="160"/>
      <c r="J51" s="159">
        <f t="shared" si="12"/>
        <v>-84594</v>
      </c>
      <c r="K51" s="161">
        <f t="shared" si="13"/>
        <v>-0.75117879500954576</v>
      </c>
      <c r="L51" s="67"/>
      <c r="M51" s="159">
        <f t="shared" si="14"/>
        <v>-114138</v>
      </c>
      <c r="N51" s="161">
        <f t="shared" si="15"/>
        <v>-0.80288972207176468</v>
      </c>
      <c r="O51" s="254"/>
      <c r="P51" s="159">
        <f t="shared" si="16"/>
        <v>-128654</v>
      </c>
      <c r="Q51" s="161">
        <f t="shared" si="17"/>
        <v>-0.82115206637944793</v>
      </c>
    </row>
    <row r="52" spans="1:17">
      <c r="A52" s="20" t="s">
        <v>305</v>
      </c>
      <c r="B52" s="258" t="s">
        <v>306</v>
      </c>
      <c r="C52" s="203">
        <v>10218</v>
      </c>
      <c r="D52" s="159">
        <v>142159</v>
      </c>
      <c r="E52" s="159">
        <v>4128</v>
      </c>
      <c r="F52" s="159">
        <v>4128</v>
      </c>
      <c r="G52" s="159">
        <v>4117</v>
      </c>
      <c r="H52" s="159">
        <v>166521</v>
      </c>
      <c r="I52" s="160"/>
      <c r="J52" s="159">
        <f t="shared" si="12"/>
        <v>6101</v>
      </c>
      <c r="K52" s="161">
        <f t="shared" si="13"/>
        <v>1.4819042992470246</v>
      </c>
      <c r="L52" s="67"/>
      <c r="M52" s="159">
        <f t="shared" si="14"/>
        <v>6090</v>
      </c>
      <c r="N52" s="161">
        <f t="shared" si="15"/>
        <v>1.4752906976744187</v>
      </c>
      <c r="O52" s="254"/>
      <c r="P52" s="159">
        <f t="shared" si="16"/>
        <v>-131941</v>
      </c>
      <c r="Q52" s="161">
        <f t="shared" si="17"/>
        <v>-0.92812273580990301</v>
      </c>
    </row>
    <row r="53" spans="1:17">
      <c r="A53" s="20" t="s">
        <v>307</v>
      </c>
      <c r="B53" s="259" t="s">
        <v>308</v>
      </c>
      <c r="C53" s="260">
        <v>17803</v>
      </c>
      <c r="D53" s="261">
        <v>14516</v>
      </c>
      <c r="E53" s="261">
        <v>138031</v>
      </c>
      <c r="F53" s="261">
        <v>177264</v>
      </c>
      <c r="G53" s="261">
        <v>108498</v>
      </c>
      <c r="H53" s="261">
        <v>44638</v>
      </c>
      <c r="I53" s="160"/>
      <c r="J53" s="261">
        <f t="shared" si="12"/>
        <v>-90695</v>
      </c>
      <c r="K53" s="262">
        <f t="shared" si="13"/>
        <v>-0.83591402606499654</v>
      </c>
      <c r="L53" s="247"/>
      <c r="M53" s="261">
        <f t="shared" si="14"/>
        <v>-120228</v>
      </c>
      <c r="N53" s="262">
        <f t="shared" si="15"/>
        <v>-0.87102172700335434</v>
      </c>
      <c r="O53" s="263"/>
      <c r="P53" s="261">
        <f t="shared" si="16"/>
        <v>3287</v>
      </c>
      <c r="Q53" s="262">
        <f t="shared" si="17"/>
        <v>0.22643979057591623</v>
      </c>
    </row>
    <row r="54" spans="1:17" s="31" customFormat="1" ht="15">
      <c r="A54" s="248" t="s">
        <v>309</v>
      </c>
      <c r="B54" s="249" t="s">
        <v>310</v>
      </c>
      <c r="C54" s="250">
        <v>6127564</v>
      </c>
      <c r="D54" s="251">
        <v>4168612</v>
      </c>
      <c r="E54" s="251">
        <v>4156304</v>
      </c>
      <c r="F54" s="251">
        <v>4169931</v>
      </c>
      <c r="G54" s="251">
        <v>4049007</v>
      </c>
      <c r="H54" s="251">
        <v>3552907</v>
      </c>
      <c r="I54" s="252"/>
      <c r="J54" s="251">
        <f t="shared" si="12"/>
        <v>2078557</v>
      </c>
      <c r="K54" s="253">
        <f t="shared" si="13"/>
        <v>0.51334981638707955</v>
      </c>
      <c r="L54" s="254"/>
      <c r="M54" s="251">
        <f t="shared" si="14"/>
        <v>1971260</v>
      </c>
      <c r="N54" s="253">
        <f t="shared" si="15"/>
        <v>0.47428195820132502</v>
      </c>
      <c r="O54" s="254"/>
      <c r="P54" s="251">
        <f t="shared" si="16"/>
        <v>1958952</v>
      </c>
      <c r="Q54" s="253">
        <f t="shared" si="17"/>
        <v>0.46992907951135776</v>
      </c>
    </row>
    <row r="55" spans="1:17" ht="15" thickBot="1">
      <c r="A55" s="255"/>
      <c r="B55" s="256"/>
      <c r="C55" s="204"/>
      <c r="D55" s="164"/>
      <c r="E55" s="164"/>
      <c r="F55" s="164"/>
      <c r="G55" s="164"/>
      <c r="H55" s="164"/>
      <c r="I55" s="160"/>
      <c r="J55" s="164"/>
      <c r="K55" s="165"/>
      <c r="L55" s="67"/>
      <c r="M55" s="164"/>
      <c r="N55" s="165"/>
      <c r="O55" s="67"/>
      <c r="P55" s="164"/>
      <c r="Q55" s="165"/>
    </row>
    <row r="56" spans="1:17" s="234" customFormat="1" ht="15.75" thickTop="1">
      <c r="A56" s="226" t="s">
        <v>311</v>
      </c>
      <c r="B56" s="227" t="s">
        <v>312</v>
      </c>
      <c r="C56" s="228">
        <v>62602243</v>
      </c>
      <c r="D56" s="229">
        <v>39763747</v>
      </c>
      <c r="E56" s="229">
        <v>40496575</v>
      </c>
      <c r="F56" s="229">
        <v>40203026</v>
      </c>
      <c r="G56" s="229">
        <v>38774537</v>
      </c>
      <c r="H56" s="229">
        <v>36172259</v>
      </c>
      <c r="I56" s="230"/>
      <c r="J56" s="229">
        <f>+C56-G56</f>
        <v>23827706</v>
      </c>
      <c r="K56" s="231">
        <f>IF(ISERROR(J56/G56),0,J56/G56)</f>
        <v>0.61451942030926121</v>
      </c>
      <c r="L56" s="232"/>
      <c r="M56" s="229">
        <f>+C56-E56</f>
        <v>22105668</v>
      </c>
      <c r="N56" s="231">
        <f>IF(ISERROR(M56/$E56),0,M56/$E56)</f>
        <v>0.54586512563099476</v>
      </c>
      <c r="O56" s="233"/>
      <c r="P56" s="229">
        <f>+C56-D56</f>
        <v>22838496</v>
      </c>
      <c r="Q56" s="231">
        <f>IF(ISERROR(P56/D56),0,P56/D56)</f>
        <v>0.57435472567512313</v>
      </c>
    </row>
    <row r="57" spans="1:17">
      <c r="C57" s="7"/>
      <c r="D57" s="7"/>
      <c r="E57" s="7"/>
      <c r="F57" s="7"/>
      <c r="G57" s="7"/>
      <c r="H57" s="7"/>
      <c r="I57" s="7"/>
      <c r="J57" s="7"/>
      <c r="K57" s="7"/>
      <c r="L57" s="7"/>
      <c r="M57" s="7"/>
      <c r="N57" s="7"/>
      <c r="O57" s="7"/>
      <c r="P57" s="7"/>
      <c r="Q57" s="7"/>
    </row>
  </sheetData>
  <mergeCells count="12">
    <mergeCell ref="J3:K3"/>
    <mergeCell ref="M3:N3"/>
    <mergeCell ref="P3:Q3"/>
    <mergeCell ref="J4:K4"/>
    <mergeCell ref="M4:N4"/>
    <mergeCell ref="P4:Q4"/>
    <mergeCell ref="J26:K26"/>
    <mergeCell ref="M26:N26"/>
    <mergeCell ref="P26:Q26"/>
    <mergeCell ref="J27:K27"/>
    <mergeCell ref="M27:N27"/>
    <mergeCell ref="P27:Q27"/>
  </mergeCells>
  <hyperlinks>
    <hyperlink ref="A1" location="'Table of Contents'!A1" display="Powrót do spisu treści"/>
    <hyperlink ref="B1" location="'Table of Contents'!A1" display="Back to table of contents"/>
  </hyperlinks>
  <pageMargins left="0.70866141732283472" right="0.70866141732283472" top="0.74803149606299213" bottom="0.74803149606299213" header="0.31496062992125984" footer="0.31496062992125984"/>
  <pageSetup paperSize="9" scale="5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16</vt:i4>
      </vt:variant>
      <vt:variant>
        <vt:lpstr>Zakresy nazwane</vt:lpstr>
      </vt:variant>
      <vt:variant>
        <vt:i4>16</vt:i4>
      </vt:variant>
    </vt:vector>
  </HeadingPairs>
  <TitlesOfParts>
    <vt:vector size="32" baseType="lpstr">
      <vt:lpstr>Table of Contents</vt:lpstr>
      <vt:lpstr>(1)</vt:lpstr>
      <vt:lpstr>(1a)</vt:lpstr>
      <vt:lpstr>(2)</vt:lpstr>
      <vt:lpstr>(3)</vt:lpstr>
      <vt:lpstr>(4)</vt:lpstr>
      <vt:lpstr>(5)</vt:lpstr>
      <vt:lpstr>(6)</vt:lpstr>
      <vt:lpstr>(7)</vt:lpstr>
      <vt:lpstr>(8)</vt:lpstr>
      <vt:lpstr>(9)</vt:lpstr>
      <vt:lpstr>(10)</vt:lpstr>
      <vt:lpstr>(11)</vt:lpstr>
      <vt:lpstr>(12)</vt:lpstr>
      <vt:lpstr>(13)</vt:lpstr>
      <vt:lpstr>(14)</vt:lpstr>
      <vt:lpstr>'(1)'!Obszar_wydruku</vt:lpstr>
      <vt:lpstr>'(10)'!Obszar_wydruku</vt:lpstr>
      <vt:lpstr>'(11)'!Obszar_wydruku</vt:lpstr>
      <vt:lpstr>'(12)'!Obszar_wydruku</vt:lpstr>
      <vt:lpstr>'(13)'!Obszar_wydruku</vt:lpstr>
      <vt:lpstr>'(14)'!Obszar_wydruku</vt:lpstr>
      <vt:lpstr>'(1a)'!Obszar_wydruku</vt:lpstr>
      <vt:lpstr>'(2)'!Obszar_wydruku</vt:lpstr>
      <vt:lpstr>'(3)'!Obszar_wydruku</vt:lpstr>
      <vt:lpstr>'(4)'!Obszar_wydruku</vt:lpstr>
      <vt:lpstr>'(5)'!Obszar_wydruku</vt:lpstr>
      <vt:lpstr>'(6)'!Obszar_wydruku</vt:lpstr>
      <vt:lpstr>'(7)'!Obszar_wydruku</vt:lpstr>
      <vt:lpstr>'(8)'!Obszar_wydruku</vt:lpstr>
      <vt:lpstr>'(9)'!Obszar_wydruku</vt:lpstr>
      <vt:lpstr>'Table of Contents'!Obszar_wydruku</vt:lpstr>
    </vt:vector>
  </TitlesOfParts>
  <Company>BGŻ S.A.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Rogowicz, T (Tomasz)</dc:creator>
  <cp:lastModifiedBy>GAZDA Anna</cp:lastModifiedBy>
  <cp:lastPrinted>2015-09-02T12:26:45Z</cp:lastPrinted>
  <dcterms:created xsi:type="dcterms:W3CDTF">2015-09-01T13:18:38Z</dcterms:created>
  <dcterms:modified xsi:type="dcterms:W3CDTF">2015-09-02T13:34:46Z</dcterms:modified>
</cp:coreProperties>
</file>